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patynskaLM\Desktop\Фінансові плани\Фінплан ПБ 1\"/>
    </mc:Choice>
  </mc:AlternateContent>
  <xr:revisionPtr revIDLastSave="0" documentId="13_ncr:1_{6C0E9A32-033D-43B7-AC49-3583875372C4}" xr6:coauthVersionLast="37" xr6:coauthVersionMax="37" xr10:uidLastSave="{00000000-0000-0000-0000-000000000000}"/>
  <bookViews>
    <workbookView xWindow="0" yWindow="0" windowWidth="28800" windowHeight="12225" tabRatio="838" activeTab="5" xr2:uid="{00000000-000D-0000-FFFF-FFFF00000000}"/>
  </bookViews>
  <sheets>
    <sheet name="Фінансовий план КНП" sheetId="14" r:id="rId1"/>
    <sheet name="Розшифровка 1 до Формування " sheetId="29" r:id="rId2"/>
    <sheet name="Розшифровка 2 до формування" sheetId="26" r:id="rId3"/>
    <sheet name="Розшифровка до Руху" sheetId="23" r:id="rId4"/>
    <sheet name="Розшифровка кап Оля" sheetId="27" r:id="rId5"/>
    <sheet name="Розшифровка за джерелами Оля" sheetId="28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1">'Розшифровка 1 до Формування '!$4:$6</definedName>
    <definedName name="_xlnm.Print_Titles" localSheetId="2">'Розшифровка 2 до формування'!$4:$6</definedName>
    <definedName name="_xlnm.Print_Titles" localSheetId="3">'Розшифровка до Руху'!$4:$6</definedName>
    <definedName name="_xlnm.Print_Titles" localSheetId="4">'Розшифровка кап Оля'!$4:$6</definedName>
    <definedName name="_xlnm.Print_Titles" localSheetId="0">'Фінансовий план КНП'!$46:$48</definedName>
    <definedName name="Заголовки_для_печати_МИ">'[28]1993'!$A$1:$IV$3,'[28]1993'!$A$1:$A$65536</definedName>
    <definedName name="і">[29]Inform!$F$2</definedName>
    <definedName name="ів" localSheetId="1">#REF!</definedName>
    <definedName name="ів" localSheetId="5">#REF!</definedName>
    <definedName name="ів" localSheetId="4">#REF!</definedName>
    <definedName name="ів">#REF!</definedName>
    <definedName name="ів___0" localSheetId="5">#REF!</definedName>
    <definedName name="ів___0" localSheetId="4">#REF!</definedName>
    <definedName name="ів___0">#REF!</definedName>
    <definedName name="ів_22" localSheetId="5">#REF!</definedName>
    <definedName name="ів_22" localSheetId="4">#REF!</definedName>
    <definedName name="ів_22">#REF!</definedName>
    <definedName name="ів_26">#REF!</definedName>
    <definedName name="іваіа">'[30]7  Інші витрати'!#REF!</definedName>
    <definedName name="іваф" localSheetId="1">#REF!</definedName>
    <definedName name="іваф" localSheetId="5">#REF!</definedName>
    <definedName name="іваф" localSheetId="4">#REF!</definedName>
    <definedName name="іваф">#REF!</definedName>
    <definedName name="івів">'[12]МТР Газ України'!$B$1</definedName>
    <definedName name="іцу">[23]Inform!$G$2</definedName>
    <definedName name="йуц" localSheetId="1">#REF!</definedName>
    <definedName name="йуц" localSheetId="5">#REF!</definedName>
    <definedName name="йуц" localSheetId="4">#REF!</definedName>
    <definedName name="йуц">#REF!</definedName>
    <definedName name="йцу" localSheetId="5">#REF!</definedName>
    <definedName name="йцу" localSheetId="4">#REF!</definedName>
    <definedName name="йцу">#REF!</definedName>
    <definedName name="йцуйй" localSheetId="5">#REF!</definedName>
    <definedName name="йцуйй" localSheetId="4">#REF!</definedName>
    <definedName name="йцуйй">#REF!</definedName>
    <definedName name="йцукц" localSheetId="5">'[30]7  Інші витрати'!#REF!</definedName>
    <definedName name="йцукц" localSheetId="4">'[30]7  Інші витрати'!#REF!</definedName>
    <definedName name="йцукц">'[30]7  Інші витрати'!#REF!</definedName>
    <definedName name="КЕ" localSheetId="1">#REF!</definedName>
    <definedName name="КЕ" localSheetId="5">#REF!</definedName>
    <definedName name="КЕ" localSheetId="4">#REF!</definedName>
    <definedName name="КЕ">#REF!</definedName>
    <definedName name="КЕ___0" localSheetId="5">#REF!</definedName>
    <definedName name="КЕ___0" localSheetId="4">#REF!</definedName>
    <definedName name="КЕ___0">#REF!</definedName>
    <definedName name="КЕ_22" localSheetId="5">#REF!</definedName>
    <definedName name="КЕ_22" localSheetId="4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'Розшифровка 1 до Формування '!$A$1:$K$135</definedName>
    <definedName name="_xlnm.Print_Area" localSheetId="2">'Розшифровка 2 до формування'!$A$1:$K$312</definedName>
    <definedName name="_xlnm.Print_Area" localSheetId="3">'Розшифровка до Руху'!$A$1:$J$172</definedName>
    <definedName name="_xlnm.Print_Area" localSheetId="5">'Розшифровка за джерелами Оля'!$A$1:$AE$47</definedName>
    <definedName name="_xlnm.Print_Area" localSheetId="4">'Розшифровка кап Оля'!$A$1:$J$158</definedName>
    <definedName name="_xlnm.Print_Area" localSheetId="0">'Фінансовий план КНП'!$A$1:$K$199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79021"/>
</workbook>
</file>

<file path=xl/calcChain.xml><?xml version="1.0" encoding="utf-8"?>
<calcChain xmlns="http://schemas.openxmlformats.org/spreadsheetml/2006/main">
  <c r="G119" i="14" l="1"/>
  <c r="G40" i="29"/>
  <c r="H91" i="26"/>
  <c r="G98" i="26"/>
  <c r="E12" i="23" l="1"/>
  <c r="G78" i="29" l="1"/>
  <c r="Q16" i="28"/>
  <c r="Q17" i="28"/>
  <c r="Q18" i="28"/>
  <c r="Q19" i="28"/>
  <c r="Q20" i="28"/>
  <c r="Q21" i="28"/>
  <c r="Q22" i="28"/>
  <c r="Q23" i="28"/>
  <c r="Q24" i="28"/>
  <c r="Q25" i="28"/>
  <c r="Q26" i="28"/>
  <c r="Q27" i="28"/>
  <c r="Q28" i="28"/>
  <c r="Q29" i="28"/>
  <c r="L24" i="28"/>
  <c r="L25" i="28"/>
  <c r="L26" i="28"/>
  <c r="L27" i="28"/>
  <c r="L28" i="28"/>
  <c r="L29" i="28"/>
  <c r="L16" i="28"/>
  <c r="L17" i="28"/>
  <c r="L18" i="28"/>
  <c r="L19" i="28"/>
  <c r="L20" i="28"/>
  <c r="L21" i="28"/>
  <c r="L22" i="28"/>
  <c r="L23" i="28"/>
  <c r="L15" i="28"/>
  <c r="L30" i="28"/>
  <c r="I14" i="28"/>
  <c r="J14" i="28"/>
  <c r="K14" i="28"/>
  <c r="M14" i="28"/>
  <c r="N14" i="28"/>
  <c r="O14" i="28"/>
  <c r="P14" i="28"/>
  <c r="R14" i="28"/>
  <c r="S14" i="28"/>
  <c r="T14" i="28"/>
  <c r="U14" i="28"/>
  <c r="H14" i="28"/>
  <c r="G15" i="28"/>
  <c r="G16" i="28"/>
  <c r="G17" i="28"/>
  <c r="G18" i="28"/>
  <c r="G19" i="28"/>
  <c r="G20" i="28"/>
  <c r="G21" i="28"/>
  <c r="G22" i="28"/>
  <c r="G23" i="28"/>
  <c r="G24" i="28"/>
  <c r="G25" i="28"/>
  <c r="G26" i="28"/>
  <c r="G27" i="28"/>
  <c r="G28" i="28"/>
  <c r="G29" i="28"/>
  <c r="G30" i="28"/>
  <c r="S8" i="28"/>
  <c r="T8" i="28"/>
  <c r="U8" i="28"/>
  <c r="R8" i="28"/>
  <c r="Q9" i="28"/>
  <c r="Q10" i="28"/>
  <c r="Q11" i="28"/>
  <c r="Q12" i="28"/>
  <c r="Q13" i="28"/>
  <c r="N8" i="28"/>
  <c r="O8" i="28"/>
  <c r="P8" i="28"/>
  <c r="M8" i="28"/>
  <c r="L9" i="28"/>
  <c r="L10" i="28"/>
  <c r="L11" i="28"/>
  <c r="L12" i="28"/>
  <c r="I8" i="28"/>
  <c r="J8" i="28"/>
  <c r="K8" i="28"/>
  <c r="H8" i="28"/>
  <c r="G9" i="28"/>
  <c r="G10" i="28"/>
  <c r="G11" i="28"/>
  <c r="G12" i="28"/>
  <c r="G13" i="28"/>
  <c r="D11" i="27" l="1"/>
  <c r="E11" i="27"/>
  <c r="G11" i="27"/>
  <c r="H11" i="27"/>
  <c r="I11" i="27"/>
  <c r="J11" i="27"/>
  <c r="C11" i="27"/>
  <c r="F62" i="27"/>
  <c r="M120" i="14"/>
  <c r="L120" i="14"/>
  <c r="D17" i="23"/>
  <c r="E17" i="23"/>
  <c r="G17" i="23"/>
  <c r="H17" i="23"/>
  <c r="I17" i="23"/>
  <c r="J17" i="23"/>
  <c r="C17" i="23"/>
  <c r="M101" i="14"/>
  <c r="N101" i="14"/>
  <c r="P101" i="14"/>
  <c r="Q101" i="14"/>
  <c r="R101" i="14"/>
  <c r="S101" i="14"/>
  <c r="L101" i="14"/>
  <c r="E74" i="29"/>
  <c r="F88" i="27"/>
  <c r="F89" i="27"/>
  <c r="F90" i="27"/>
  <c r="F91" i="27"/>
  <c r="F92" i="27"/>
  <c r="F93" i="27"/>
  <c r="F94" i="27"/>
  <c r="F95" i="27"/>
  <c r="F63" i="27"/>
  <c r="F61" i="27"/>
  <c r="F60" i="27"/>
  <c r="F59" i="27"/>
  <c r="F58" i="27"/>
  <c r="F57" i="27"/>
  <c r="F56" i="27"/>
  <c r="F55" i="27"/>
  <c r="F54" i="27"/>
  <c r="F81" i="27"/>
  <c r="F82" i="27"/>
  <c r="F83" i="27"/>
  <c r="F84" i="27"/>
  <c r="F85" i="27"/>
  <c r="F86" i="27"/>
  <c r="F87" i="27"/>
  <c r="D153" i="27"/>
  <c r="E153" i="27"/>
  <c r="G153" i="27"/>
  <c r="H153" i="27"/>
  <c r="I153" i="27"/>
  <c r="J153" i="27"/>
  <c r="C153" i="27"/>
  <c r="D151" i="27"/>
  <c r="E151" i="27"/>
  <c r="G151" i="27"/>
  <c r="H151" i="27"/>
  <c r="I151" i="27"/>
  <c r="J151" i="27"/>
  <c r="C151" i="27"/>
  <c r="F34" i="27"/>
  <c r="F35" i="27"/>
  <c r="F36" i="27"/>
  <c r="F37" i="27"/>
  <c r="F38" i="27"/>
  <c r="F39" i="27"/>
  <c r="F40" i="27"/>
  <c r="F41" i="27"/>
  <c r="F42" i="27"/>
  <c r="F43" i="27"/>
  <c r="F44" i="27"/>
  <c r="F45" i="27"/>
  <c r="F46" i="27"/>
  <c r="F47" i="27"/>
  <c r="F48" i="27"/>
  <c r="F49" i="27"/>
  <c r="F50" i="27"/>
  <c r="F51" i="27"/>
  <c r="F52" i="27"/>
  <c r="F53" i="27"/>
  <c r="F9" i="27"/>
  <c r="D8" i="27"/>
  <c r="E8" i="27"/>
  <c r="G8" i="27"/>
  <c r="H8" i="27"/>
  <c r="I8" i="27"/>
  <c r="J8" i="27"/>
  <c r="C8" i="27"/>
  <c r="E168" i="23"/>
  <c r="F168" i="23"/>
  <c r="G168" i="23"/>
  <c r="H168" i="23"/>
  <c r="I168" i="23"/>
  <c r="J168" i="23"/>
  <c r="D168" i="23"/>
  <c r="E166" i="23"/>
  <c r="G166" i="23"/>
  <c r="H166" i="23"/>
  <c r="I166" i="23"/>
  <c r="J166" i="23"/>
  <c r="D166" i="23"/>
  <c r="F99" i="23"/>
  <c r="F100" i="23"/>
  <c r="F101" i="23"/>
  <c r="F102" i="23"/>
  <c r="F103" i="23"/>
  <c r="F104" i="23"/>
  <c r="F105" i="23"/>
  <c r="F106" i="23"/>
  <c r="F107" i="23"/>
  <c r="F108" i="23"/>
  <c r="F109" i="23"/>
  <c r="F110" i="23"/>
  <c r="F111" i="23"/>
  <c r="F112" i="23"/>
  <c r="F113" i="23"/>
  <c r="F114" i="23"/>
  <c r="F115" i="23"/>
  <c r="F116" i="23"/>
  <c r="F117" i="23"/>
  <c r="F118" i="23"/>
  <c r="F119" i="23"/>
  <c r="F120" i="23"/>
  <c r="F121" i="23"/>
  <c r="F122" i="23"/>
  <c r="F123" i="23"/>
  <c r="F124" i="23"/>
  <c r="F125" i="23"/>
  <c r="F126" i="23"/>
  <c r="F127" i="23"/>
  <c r="F128" i="23"/>
  <c r="F129" i="23"/>
  <c r="F130" i="23"/>
  <c r="F131" i="23"/>
  <c r="F132" i="23"/>
  <c r="F133" i="23"/>
  <c r="F134" i="23"/>
  <c r="F135" i="23"/>
  <c r="F136" i="23"/>
  <c r="F137" i="23"/>
  <c r="F138" i="23"/>
  <c r="F139" i="23"/>
  <c r="F140" i="23"/>
  <c r="F141" i="23"/>
  <c r="F142" i="23"/>
  <c r="F143" i="23"/>
  <c r="F144" i="23"/>
  <c r="F145" i="23"/>
  <c r="F146" i="23"/>
  <c r="F147" i="23"/>
  <c r="F148" i="23"/>
  <c r="F149" i="23"/>
  <c r="F150" i="23"/>
  <c r="F151" i="23"/>
  <c r="F152" i="23"/>
  <c r="F153" i="23"/>
  <c r="F154" i="23"/>
  <c r="F155" i="23"/>
  <c r="F156" i="23"/>
  <c r="F157" i="23"/>
  <c r="F158" i="23"/>
  <c r="F159" i="23"/>
  <c r="F160" i="23"/>
  <c r="F161" i="23"/>
  <c r="F162" i="23"/>
  <c r="F163" i="23"/>
  <c r="F164" i="23"/>
  <c r="F165" i="23"/>
  <c r="F167" i="23"/>
  <c r="F166" i="23" s="1"/>
  <c r="F169" i="23"/>
  <c r="F98" i="23"/>
  <c r="F30" i="23"/>
  <c r="F31" i="23"/>
  <c r="F32" i="23"/>
  <c r="F33" i="23"/>
  <c r="F34" i="23"/>
  <c r="F35" i="23"/>
  <c r="F36" i="23"/>
  <c r="F37" i="23"/>
  <c r="F38" i="23"/>
  <c r="F39" i="23"/>
  <c r="F40" i="23"/>
  <c r="F41" i="23"/>
  <c r="F42" i="23"/>
  <c r="F43" i="23"/>
  <c r="F44" i="23"/>
  <c r="F45" i="23"/>
  <c r="F46" i="23"/>
  <c r="F47" i="23"/>
  <c r="F48" i="23"/>
  <c r="F49" i="23"/>
  <c r="F50" i="23"/>
  <c r="F51" i="23"/>
  <c r="F52" i="23"/>
  <c r="F53" i="23"/>
  <c r="F54" i="23"/>
  <c r="F55" i="23"/>
  <c r="F56" i="23"/>
  <c r="F57" i="23"/>
  <c r="F58" i="23"/>
  <c r="F59" i="23"/>
  <c r="F60" i="23"/>
  <c r="F61" i="23"/>
  <c r="F62" i="23"/>
  <c r="F63" i="23"/>
  <c r="F64" i="23"/>
  <c r="F65" i="23"/>
  <c r="F66" i="23"/>
  <c r="F67" i="23"/>
  <c r="F68" i="23"/>
  <c r="F69" i="23"/>
  <c r="F70" i="23"/>
  <c r="F71" i="23"/>
  <c r="F72" i="23"/>
  <c r="F73" i="23"/>
  <c r="F74" i="23"/>
  <c r="F75" i="23"/>
  <c r="F76" i="23"/>
  <c r="F77" i="23"/>
  <c r="F78" i="23"/>
  <c r="F79" i="23"/>
  <c r="F80" i="23"/>
  <c r="F81" i="23"/>
  <c r="F82" i="23"/>
  <c r="F83" i="23"/>
  <c r="F84" i="23"/>
  <c r="F85" i="23"/>
  <c r="F86" i="23"/>
  <c r="F87" i="23"/>
  <c r="F88" i="23"/>
  <c r="F89" i="23"/>
  <c r="F90" i="23"/>
  <c r="F91" i="23"/>
  <c r="F92" i="23"/>
  <c r="F93" i="23"/>
  <c r="F94" i="23"/>
  <c r="F95" i="23"/>
  <c r="F96" i="23"/>
  <c r="F29" i="23"/>
  <c r="F27" i="23"/>
  <c r="F26" i="23"/>
  <c r="G25" i="23"/>
  <c r="H25" i="23"/>
  <c r="I25" i="23"/>
  <c r="J25" i="23"/>
  <c r="F25" i="23" l="1"/>
  <c r="Q35" i="26"/>
  <c r="P28" i="26"/>
  <c r="Q28" i="26"/>
  <c r="S28" i="26"/>
  <c r="T28" i="26"/>
  <c r="U28" i="26"/>
  <c r="V28" i="26"/>
  <c r="P27" i="26"/>
  <c r="Q27" i="26"/>
  <c r="S27" i="26"/>
  <c r="T27" i="26"/>
  <c r="U27" i="26"/>
  <c r="V27" i="26"/>
  <c r="O28" i="26"/>
  <c r="O27" i="26"/>
  <c r="E116" i="26"/>
  <c r="F116" i="26"/>
  <c r="G116" i="26"/>
  <c r="H116" i="26"/>
  <c r="I116" i="26"/>
  <c r="J116" i="26"/>
  <c r="K116" i="26"/>
  <c r="D116" i="26"/>
  <c r="P22" i="26"/>
  <c r="Q22" i="26"/>
  <c r="S22" i="26"/>
  <c r="T22" i="26"/>
  <c r="U22" i="26"/>
  <c r="V22" i="26"/>
  <c r="P21" i="26"/>
  <c r="Q21" i="26"/>
  <c r="S21" i="26"/>
  <c r="T21" i="26"/>
  <c r="U21" i="26"/>
  <c r="V21" i="26"/>
  <c r="P20" i="26"/>
  <c r="Q20" i="26"/>
  <c r="S20" i="26"/>
  <c r="T20" i="26"/>
  <c r="U20" i="26"/>
  <c r="V20" i="26"/>
  <c r="O22" i="26"/>
  <c r="O21" i="26"/>
  <c r="O20" i="26"/>
  <c r="P15" i="26"/>
  <c r="P35" i="26" s="1"/>
  <c r="Q15" i="26"/>
  <c r="S15" i="26"/>
  <c r="T15" i="26"/>
  <c r="U15" i="26"/>
  <c r="U35" i="26" s="1"/>
  <c r="V15" i="26"/>
  <c r="V35" i="26" s="1"/>
  <c r="P14" i="26"/>
  <c r="P34" i="26" s="1"/>
  <c r="S14" i="26"/>
  <c r="T14" i="26"/>
  <c r="U14" i="26"/>
  <c r="U34" i="26" s="1"/>
  <c r="V14" i="26"/>
  <c r="V34" i="26" s="1"/>
  <c r="P13" i="26"/>
  <c r="P33" i="26" s="1"/>
  <c r="S13" i="26"/>
  <c r="S33" i="26" s="1"/>
  <c r="T13" i="26"/>
  <c r="T33" i="26" s="1"/>
  <c r="U13" i="26"/>
  <c r="U33" i="26" s="1"/>
  <c r="V13" i="26"/>
  <c r="O15" i="26"/>
  <c r="O35" i="26" s="1"/>
  <c r="O14" i="26"/>
  <c r="O13" i="26"/>
  <c r="O33" i="26" s="1"/>
  <c r="V33" i="26" l="1"/>
  <c r="T35" i="26"/>
  <c r="T34" i="26"/>
  <c r="S35" i="26"/>
  <c r="O34" i="26"/>
  <c r="S34" i="26"/>
  <c r="F294" i="26"/>
  <c r="G294" i="26"/>
  <c r="H294" i="26"/>
  <c r="I294" i="26"/>
  <c r="J294" i="26"/>
  <c r="K294" i="26"/>
  <c r="E297" i="26"/>
  <c r="E296" i="26" s="1"/>
  <c r="E294" i="26" s="1"/>
  <c r="E285" i="26"/>
  <c r="E279" i="26"/>
  <c r="D279" i="26"/>
  <c r="E275" i="26"/>
  <c r="F275" i="26"/>
  <c r="D275" i="26"/>
  <c r="E267" i="26"/>
  <c r="E266" i="26" s="1"/>
  <c r="D267" i="26"/>
  <c r="E260" i="26"/>
  <c r="F260" i="26"/>
  <c r="D260" i="26"/>
  <c r="D259" i="26" s="1"/>
  <c r="D257" i="26" s="1"/>
  <c r="E262" i="26"/>
  <c r="D262" i="26"/>
  <c r="F252" i="26"/>
  <c r="D255" i="26"/>
  <c r="D254" i="26" s="1"/>
  <c r="D252" i="26" s="1"/>
  <c r="E246" i="26"/>
  <c r="F246" i="26"/>
  <c r="G246" i="26"/>
  <c r="H246" i="26"/>
  <c r="I246" i="26"/>
  <c r="J246" i="26"/>
  <c r="K246" i="26"/>
  <c r="G239" i="26"/>
  <c r="G214" i="26"/>
  <c r="G215" i="26"/>
  <c r="G216" i="26"/>
  <c r="G205" i="26"/>
  <c r="G206" i="26"/>
  <c r="G207" i="26"/>
  <c r="G208" i="26"/>
  <c r="G209" i="26"/>
  <c r="G210" i="26"/>
  <c r="G203" i="26"/>
  <c r="D186" i="26"/>
  <c r="E187" i="26"/>
  <c r="E186" i="26" s="1"/>
  <c r="F187" i="26"/>
  <c r="F186" i="26" s="1"/>
  <c r="D187" i="26"/>
  <c r="E179" i="26"/>
  <c r="H173" i="26"/>
  <c r="E174" i="26"/>
  <c r="E173" i="26" s="1"/>
  <c r="F174" i="26"/>
  <c r="F173" i="26" s="1"/>
  <c r="H174" i="26"/>
  <c r="I174" i="26"/>
  <c r="I173" i="26" s="1"/>
  <c r="J174" i="26"/>
  <c r="J173" i="26" s="1"/>
  <c r="K174" i="26"/>
  <c r="K173" i="26" s="1"/>
  <c r="D174" i="26"/>
  <c r="D173" i="26" s="1"/>
  <c r="E162" i="26"/>
  <c r="E160" i="26" s="1"/>
  <c r="D162" i="26"/>
  <c r="G158" i="26"/>
  <c r="G159" i="26"/>
  <c r="E157" i="26"/>
  <c r="E131" i="26" s="1"/>
  <c r="F157" i="26"/>
  <c r="H157" i="26"/>
  <c r="I157" i="26"/>
  <c r="J157" i="26"/>
  <c r="K157" i="26"/>
  <c r="E139" i="26"/>
  <c r="E134" i="26"/>
  <c r="G128" i="26"/>
  <c r="G126" i="26" s="1"/>
  <c r="E129" i="26"/>
  <c r="E128" i="26" s="1"/>
  <c r="E126" i="26" s="1"/>
  <c r="F129" i="26"/>
  <c r="F128" i="26" s="1"/>
  <c r="F126" i="26" s="1"/>
  <c r="G129" i="26"/>
  <c r="H129" i="26"/>
  <c r="H128" i="26" s="1"/>
  <c r="H126" i="26" s="1"/>
  <c r="I129" i="26"/>
  <c r="I128" i="26" s="1"/>
  <c r="I126" i="26" s="1"/>
  <c r="J129" i="26"/>
  <c r="J128" i="26" s="1"/>
  <c r="J126" i="26" s="1"/>
  <c r="K129" i="26"/>
  <c r="K128" i="26" s="1"/>
  <c r="K126" i="26" s="1"/>
  <c r="D129" i="26"/>
  <c r="D128" i="26" s="1"/>
  <c r="D126" i="26" s="1"/>
  <c r="K118" i="26"/>
  <c r="G118" i="26"/>
  <c r="H118" i="26"/>
  <c r="I118" i="26"/>
  <c r="J118" i="26"/>
  <c r="E120" i="26"/>
  <c r="D120" i="26"/>
  <c r="E115" i="26"/>
  <c r="E113" i="26"/>
  <c r="D113" i="26"/>
  <c r="H102" i="26"/>
  <c r="I102" i="26"/>
  <c r="J102" i="26"/>
  <c r="K102" i="26"/>
  <c r="E86" i="26"/>
  <c r="F86" i="26"/>
  <c r="H86" i="26"/>
  <c r="I86" i="26"/>
  <c r="J86" i="26"/>
  <c r="K86" i="26"/>
  <c r="G79" i="26"/>
  <c r="G47" i="26"/>
  <c r="G48" i="26"/>
  <c r="G49" i="26"/>
  <c r="G50" i="26"/>
  <c r="G51" i="26"/>
  <c r="G52" i="26"/>
  <c r="G53" i="26"/>
  <c r="G54" i="26"/>
  <c r="G55" i="26"/>
  <c r="G56" i="26"/>
  <c r="G46" i="26"/>
  <c r="G31" i="26"/>
  <c r="E123" i="26"/>
  <c r="E118" i="26" s="1"/>
  <c r="D123" i="26"/>
  <c r="G165" i="26"/>
  <c r="H165" i="26"/>
  <c r="I165" i="26"/>
  <c r="J165" i="26"/>
  <c r="K165" i="26"/>
  <c r="D166" i="26"/>
  <c r="E167" i="26"/>
  <c r="E166" i="26" s="1"/>
  <c r="E165" i="26" s="1"/>
  <c r="E149" i="26"/>
  <c r="D149" i="26"/>
  <c r="E143" i="26"/>
  <c r="D143" i="26"/>
  <c r="E128" i="29"/>
  <c r="F128" i="29"/>
  <c r="G123" i="29"/>
  <c r="G124" i="29"/>
  <c r="G125" i="29"/>
  <c r="G126" i="29"/>
  <c r="G56" i="29"/>
  <c r="G57" i="29"/>
  <c r="G41" i="29"/>
  <c r="G42" i="29"/>
  <c r="D118" i="26" l="1"/>
  <c r="G157" i="26"/>
  <c r="P30" i="26"/>
  <c r="D266" i="26"/>
  <c r="E278" i="26"/>
  <c r="Q30" i="26"/>
  <c r="F183" i="14"/>
  <c r="U31" i="28" l="1"/>
  <c r="T31" i="28"/>
  <c r="S31" i="28"/>
  <c r="R31" i="28"/>
  <c r="P31" i="28"/>
  <c r="O31" i="28"/>
  <c r="N31" i="28"/>
  <c r="M31" i="28"/>
  <c r="K31" i="28"/>
  <c r="J31" i="28"/>
  <c r="I31" i="28"/>
  <c r="H31" i="28"/>
  <c r="L8" i="28"/>
  <c r="L13" i="28"/>
  <c r="V12" i="28"/>
  <c r="AA12" i="28" s="1"/>
  <c r="F12" i="27"/>
  <c r="E28" i="23"/>
  <c r="H28" i="23"/>
  <c r="F134" i="14"/>
  <c r="F69" i="14" l="1"/>
  <c r="J68" i="29" l="1"/>
  <c r="F67" i="29"/>
  <c r="J74" i="29"/>
  <c r="H74" i="29"/>
  <c r="K88" i="29"/>
  <c r="K74" i="29" s="1"/>
  <c r="I88" i="29"/>
  <c r="I74" i="29" s="1"/>
  <c r="G43" i="29"/>
  <c r="J36" i="29"/>
  <c r="K128" i="29"/>
  <c r="J128" i="29"/>
  <c r="I128" i="29"/>
  <c r="H128" i="29"/>
  <c r="D128" i="29"/>
  <c r="F20" i="29"/>
  <c r="D157" i="26"/>
  <c r="F19" i="26" l="1"/>
  <c r="Q14" i="26" s="1"/>
  <c r="Q34" i="26" s="1"/>
  <c r="F18" i="26"/>
  <c r="Q13" i="26" s="1"/>
  <c r="Q33" i="26" s="1"/>
  <c r="D160" i="26"/>
  <c r="F162" i="26"/>
  <c r="F160" i="26" s="1"/>
  <c r="F19" i="29"/>
  <c r="K22" i="29"/>
  <c r="J22" i="29"/>
  <c r="I22" i="29"/>
  <c r="H22" i="29"/>
  <c r="F10" i="29"/>
  <c r="F91" i="26"/>
  <c r="F83" i="26"/>
  <c r="F45" i="26"/>
  <c r="F34" i="26"/>
  <c r="F21" i="26"/>
  <c r="F11" i="26"/>
  <c r="F167" i="26"/>
  <c r="Q25" i="26" l="1"/>
  <c r="F33" i="26"/>
  <c r="F10" i="26"/>
  <c r="F8" i="26" l="1"/>
  <c r="F22" i="29"/>
  <c r="F11" i="29" l="1"/>
  <c r="F166" i="26" l="1"/>
  <c r="F165" i="26" s="1"/>
  <c r="F120" i="26" l="1"/>
  <c r="F123" i="26"/>
  <c r="F118" i="26" l="1"/>
  <c r="F119" i="26"/>
  <c r="K91" i="26"/>
  <c r="G99" i="26"/>
  <c r="E178" i="26" l="1"/>
  <c r="E176" i="26" s="1"/>
  <c r="K179" i="26"/>
  <c r="J179" i="26"/>
  <c r="I179" i="26"/>
  <c r="K254" i="26"/>
  <c r="K252" i="26" s="1"/>
  <c r="J254" i="26"/>
  <c r="J252" i="26" s="1"/>
  <c r="I254" i="26"/>
  <c r="I252" i="26" s="1"/>
  <c r="H254" i="26"/>
  <c r="H252" i="26" s="1"/>
  <c r="K220" i="26"/>
  <c r="J220" i="26"/>
  <c r="I220" i="26"/>
  <c r="H220" i="26"/>
  <c r="F220" i="26"/>
  <c r="K187" i="26"/>
  <c r="V30" i="26" s="1"/>
  <c r="J187" i="26"/>
  <c r="U30" i="26" s="1"/>
  <c r="I187" i="26"/>
  <c r="T30" i="26" s="1"/>
  <c r="H187" i="26"/>
  <c r="S30" i="26" s="1"/>
  <c r="K183" i="26"/>
  <c r="J183" i="26"/>
  <c r="I183" i="26"/>
  <c r="H183" i="26"/>
  <c r="F183" i="26"/>
  <c r="K170" i="26"/>
  <c r="J170" i="26"/>
  <c r="I170" i="26"/>
  <c r="H170" i="26"/>
  <c r="F170" i="26"/>
  <c r="D170" i="26"/>
  <c r="D34" i="26"/>
  <c r="J178" i="26" l="1"/>
  <c r="I178" i="26"/>
  <c r="K178" i="26"/>
  <c r="G187" i="26"/>
  <c r="K186" i="26"/>
  <c r="J186" i="26"/>
  <c r="I186" i="26"/>
  <c r="H186" i="26"/>
  <c r="G189" i="26"/>
  <c r="G188" i="26"/>
  <c r="J176" i="26" l="1"/>
  <c r="I176" i="26"/>
  <c r="K176" i="26"/>
  <c r="G186" i="26"/>
  <c r="G39" i="29"/>
  <c r="G129" i="29" l="1"/>
  <c r="G130" i="29"/>
  <c r="H60" i="29"/>
  <c r="G122" i="29"/>
  <c r="G121" i="29"/>
  <c r="G120" i="29"/>
  <c r="G119" i="29"/>
  <c r="G118" i="29"/>
  <c r="G117" i="29"/>
  <c r="G116" i="29"/>
  <c r="G115" i="29"/>
  <c r="G114" i="29"/>
  <c r="G113" i="29"/>
  <c r="G112" i="29"/>
  <c r="G111" i="29"/>
  <c r="G110" i="29"/>
  <c r="G109" i="29"/>
  <c r="G108" i="29"/>
  <c r="G107" i="29"/>
  <c r="G106" i="29"/>
  <c r="G105" i="29"/>
  <c r="G104" i="29"/>
  <c r="G103" i="29"/>
  <c r="G102" i="29"/>
  <c r="G101" i="29"/>
  <c r="G100" i="29"/>
  <c r="G99" i="29"/>
  <c r="G98" i="29"/>
  <c r="G97" i="29"/>
  <c r="G96" i="29"/>
  <c r="G95" i="29"/>
  <c r="G94" i="29"/>
  <c r="G93" i="29"/>
  <c r="G92" i="29"/>
  <c r="G91" i="29"/>
  <c r="G90" i="29"/>
  <c r="G89" i="29"/>
  <c r="G88" i="29"/>
  <c r="G87" i="29"/>
  <c r="G86" i="29"/>
  <c r="G85" i="29"/>
  <c r="G84" i="29"/>
  <c r="G83" i="29"/>
  <c r="G82" i="29"/>
  <c r="G81" i="29"/>
  <c r="G80" i="29"/>
  <c r="G79" i="29"/>
  <c r="G77" i="29"/>
  <c r="G76" i="29"/>
  <c r="G75" i="29"/>
  <c r="F74" i="29"/>
  <c r="D74" i="29"/>
  <c r="G73" i="29"/>
  <c r="G72" i="29"/>
  <c r="G71" i="29"/>
  <c r="G70" i="29"/>
  <c r="G69" i="29"/>
  <c r="G68" i="29"/>
  <c r="G67" i="29"/>
  <c r="G66" i="29"/>
  <c r="G65" i="29"/>
  <c r="G64" i="29"/>
  <c r="G63" i="29"/>
  <c r="G62" i="29"/>
  <c r="G61" i="29"/>
  <c r="K60" i="29"/>
  <c r="J60" i="29"/>
  <c r="I60" i="29"/>
  <c r="F60" i="29"/>
  <c r="E60" i="29"/>
  <c r="D60" i="29"/>
  <c r="G58" i="29"/>
  <c r="G55" i="29"/>
  <c r="G54" i="29"/>
  <c r="G53" i="29"/>
  <c r="G52" i="29"/>
  <c r="G51" i="29"/>
  <c r="G50" i="29"/>
  <c r="G49" i="29"/>
  <c r="G48" i="29"/>
  <c r="G47" i="29"/>
  <c r="G46" i="29"/>
  <c r="G45" i="29"/>
  <c r="K44" i="29"/>
  <c r="J44" i="29"/>
  <c r="I44" i="29"/>
  <c r="H44" i="29"/>
  <c r="F44" i="29"/>
  <c r="E44" i="29"/>
  <c r="D44" i="29"/>
  <c r="G38" i="29"/>
  <c r="G37" i="29"/>
  <c r="G36" i="29"/>
  <c r="G35" i="29"/>
  <c r="G34" i="29"/>
  <c r="G33" i="29"/>
  <c r="G32" i="29"/>
  <c r="G31" i="29"/>
  <c r="G30" i="29"/>
  <c r="K29" i="29"/>
  <c r="J29" i="29"/>
  <c r="I29" i="29"/>
  <c r="H29" i="29"/>
  <c r="F29" i="29"/>
  <c r="E29" i="29"/>
  <c r="D29" i="29"/>
  <c r="G26" i="29"/>
  <c r="G25" i="29"/>
  <c r="K24" i="29"/>
  <c r="J24" i="29"/>
  <c r="I24" i="29"/>
  <c r="H24" i="29"/>
  <c r="F24" i="29"/>
  <c r="E24" i="29"/>
  <c r="D24" i="29"/>
  <c r="G23" i="29"/>
  <c r="G21" i="29"/>
  <c r="G18" i="29"/>
  <c r="G16" i="29"/>
  <c r="G15" i="29"/>
  <c r="G12" i="29"/>
  <c r="K11" i="29"/>
  <c r="J11" i="29"/>
  <c r="I11" i="29"/>
  <c r="H11" i="29"/>
  <c r="E11" i="29"/>
  <c r="D11" i="29"/>
  <c r="G10" i="29"/>
  <c r="G9" i="29"/>
  <c r="K8" i="29"/>
  <c r="J8" i="29"/>
  <c r="I8" i="29"/>
  <c r="H8" i="29"/>
  <c r="F8" i="29"/>
  <c r="E8" i="29"/>
  <c r="D8" i="29"/>
  <c r="V16" i="28"/>
  <c r="AA18" i="28"/>
  <c r="AA19" i="28"/>
  <c r="AA20" i="28"/>
  <c r="AA21" i="28"/>
  <c r="AA22" i="28"/>
  <c r="AA23" i="28"/>
  <c r="AA24" i="28"/>
  <c r="AA25" i="28"/>
  <c r="AA26" i="28"/>
  <c r="AA27" i="28"/>
  <c r="AA28" i="28"/>
  <c r="AA29" i="28"/>
  <c r="AB16" i="28"/>
  <c r="AC16" i="28"/>
  <c r="W14" i="28"/>
  <c r="X8" i="28"/>
  <c r="Y8" i="28"/>
  <c r="Z8" i="28"/>
  <c r="W8" i="28"/>
  <c r="X14" i="28"/>
  <c r="Y14" i="28"/>
  <c r="Z14" i="28"/>
  <c r="V29" i="28"/>
  <c r="V28" i="28"/>
  <c r="V27" i="28"/>
  <c r="V26" i="28"/>
  <c r="V25" i="28"/>
  <c r="V24" i="28"/>
  <c r="AE30" i="28"/>
  <c r="AD30" i="28"/>
  <c r="AC30" i="28"/>
  <c r="AB30" i="28"/>
  <c r="V30" i="28"/>
  <c r="Q30" i="28"/>
  <c r="V23" i="28"/>
  <c r="V22" i="28"/>
  <c r="V21" i="28"/>
  <c r="V19" i="28"/>
  <c r="V20" i="28"/>
  <c r="V18" i="28"/>
  <c r="V10" i="28"/>
  <c r="AA10" i="28" s="1"/>
  <c r="V11" i="28"/>
  <c r="AA11" i="28" s="1"/>
  <c r="V13" i="28"/>
  <c r="AA13" i="28" s="1"/>
  <c r="V9" i="28"/>
  <c r="AA9" i="28" s="1"/>
  <c r="W31" i="28" l="1"/>
  <c r="Z31" i="28"/>
  <c r="Y31" i="28"/>
  <c r="AC8" i="28"/>
  <c r="X31" i="28"/>
  <c r="K7" i="29"/>
  <c r="F7" i="29"/>
  <c r="J7" i="29"/>
  <c r="E7" i="29"/>
  <c r="AA30" i="28"/>
  <c r="AA16" i="28"/>
  <c r="G8" i="29"/>
  <c r="G128" i="29"/>
  <c r="D7" i="29"/>
  <c r="I7" i="29"/>
  <c r="H7" i="29"/>
  <c r="G44" i="29"/>
  <c r="G74" i="29"/>
  <c r="G60" i="29"/>
  <c r="G22" i="29"/>
  <c r="G29" i="29"/>
  <c r="G11" i="29"/>
  <c r="G24" i="29"/>
  <c r="G7" i="29" l="1"/>
  <c r="K162" i="26"/>
  <c r="K160" i="26" s="1"/>
  <c r="J162" i="26"/>
  <c r="J160" i="26" s="1"/>
  <c r="I162" i="26"/>
  <c r="I160" i="26" s="1"/>
  <c r="H162" i="26"/>
  <c r="H160" i="26" s="1"/>
  <c r="G164" i="26"/>
  <c r="G163" i="26"/>
  <c r="G160" i="26" l="1"/>
  <c r="G162" i="26"/>
  <c r="C179" i="14"/>
  <c r="D179" i="14"/>
  <c r="C94" i="14"/>
  <c r="I212" i="26" l="1"/>
  <c r="K212" i="26"/>
  <c r="J212" i="26"/>
  <c r="H212" i="26"/>
  <c r="H211" i="26" s="1"/>
  <c r="G218" i="26"/>
  <c r="J97" i="23" l="1"/>
  <c r="I97" i="23"/>
  <c r="H97" i="23"/>
  <c r="G97" i="23"/>
  <c r="J28" i="23"/>
  <c r="I28" i="23"/>
  <c r="G28" i="23"/>
  <c r="E25" i="23"/>
  <c r="E97" i="23"/>
  <c r="J12" i="23"/>
  <c r="I12" i="23"/>
  <c r="H12" i="23"/>
  <c r="G12" i="23"/>
  <c r="J9" i="23"/>
  <c r="I9" i="23"/>
  <c r="H9" i="23"/>
  <c r="G9" i="23"/>
  <c r="F20" i="23"/>
  <c r="F18" i="23"/>
  <c r="F14" i="23"/>
  <c r="F13" i="23"/>
  <c r="F11" i="23"/>
  <c r="F10" i="23"/>
  <c r="E9" i="23"/>
  <c r="D9" i="23"/>
  <c r="D12" i="23"/>
  <c r="F17" i="23" l="1"/>
  <c r="J24" i="23"/>
  <c r="J23" i="23" s="1"/>
  <c r="F97" i="23"/>
  <c r="G8" i="23"/>
  <c r="H24" i="23"/>
  <c r="H23" i="23" s="1"/>
  <c r="I24" i="23"/>
  <c r="I23" i="23" s="1"/>
  <c r="J8" i="23"/>
  <c r="H8" i="23"/>
  <c r="I8" i="23"/>
  <c r="F12" i="23"/>
  <c r="G24" i="23"/>
  <c r="G23" i="23" s="1"/>
  <c r="F9" i="23"/>
  <c r="F28" i="23"/>
  <c r="E24" i="23"/>
  <c r="E23" i="23" s="1"/>
  <c r="E8" i="23"/>
  <c r="D8" i="23"/>
  <c r="E80" i="27"/>
  <c r="E7" i="27" s="1"/>
  <c r="F23" i="23" l="1"/>
  <c r="F8" i="23"/>
  <c r="F24" i="23"/>
  <c r="D7" i="27"/>
  <c r="AE17" i="28" l="1"/>
  <c r="AD17" i="28"/>
  <c r="AC17" i="28"/>
  <c r="AB17" i="28"/>
  <c r="V17" i="28"/>
  <c r="AE15" i="28"/>
  <c r="AD15" i="28"/>
  <c r="AC15" i="28"/>
  <c r="AB15" i="28"/>
  <c r="V15" i="28"/>
  <c r="Q15" i="28"/>
  <c r="Q14" i="28" s="1"/>
  <c r="AE14" i="28"/>
  <c r="AD14" i="28"/>
  <c r="AC14" i="28"/>
  <c r="AC31" i="28" s="1"/>
  <c r="AB14" i="28"/>
  <c r="V14" i="28"/>
  <c r="G14" i="28"/>
  <c r="AE8" i="28"/>
  <c r="AD8" i="28"/>
  <c r="AB8" i="28"/>
  <c r="V8" i="28"/>
  <c r="Q8" i="28"/>
  <c r="G8" i="28"/>
  <c r="AA8" i="28" s="1"/>
  <c r="F10" i="27"/>
  <c r="F8" i="27" s="1"/>
  <c r="F73" i="27"/>
  <c r="F79" i="27"/>
  <c r="F72" i="27"/>
  <c r="F71" i="27"/>
  <c r="F78" i="27"/>
  <c r="F74" i="27"/>
  <c r="F75" i="27"/>
  <c r="F77" i="27"/>
  <c r="F70" i="27"/>
  <c r="F69" i="27"/>
  <c r="F76" i="27"/>
  <c r="F68" i="27"/>
  <c r="F67" i="27"/>
  <c r="F66" i="27"/>
  <c r="F65" i="27"/>
  <c r="F64" i="27"/>
  <c r="F13" i="27"/>
  <c r="F14" i="27"/>
  <c r="F15" i="27"/>
  <c r="F16" i="27"/>
  <c r="F17" i="27"/>
  <c r="F18" i="27"/>
  <c r="F19" i="27"/>
  <c r="F20" i="27"/>
  <c r="F21" i="27"/>
  <c r="F22" i="27"/>
  <c r="F23" i="27"/>
  <c r="F24" i="27"/>
  <c r="F25" i="27"/>
  <c r="F26" i="27"/>
  <c r="F27" i="27"/>
  <c r="F28" i="27"/>
  <c r="F29" i="27"/>
  <c r="F30" i="27"/>
  <c r="F31" i="27"/>
  <c r="F32" i="27"/>
  <c r="F33" i="27"/>
  <c r="C80" i="27"/>
  <c r="C7" i="27" s="1"/>
  <c r="G80" i="27"/>
  <c r="H80" i="27"/>
  <c r="H7" i="27" s="1"/>
  <c r="I80" i="27"/>
  <c r="I7" i="27" s="1"/>
  <c r="J80" i="27"/>
  <c r="J7" i="27" s="1"/>
  <c r="F96" i="27"/>
  <c r="F97" i="27"/>
  <c r="F98" i="27"/>
  <c r="F99" i="27"/>
  <c r="F100" i="27"/>
  <c r="F101" i="27"/>
  <c r="F102" i="27"/>
  <c r="F103" i="27"/>
  <c r="F104" i="27"/>
  <c r="F105" i="27"/>
  <c r="F106" i="27"/>
  <c r="F107" i="27"/>
  <c r="F108" i="27"/>
  <c r="F109" i="27"/>
  <c r="F110" i="27"/>
  <c r="F111" i="27"/>
  <c r="F112" i="27"/>
  <c r="F113" i="27"/>
  <c r="F114" i="27"/>
  <c r="F115" i="27"/>
  <c r="F116" i="27"/>
  <c r="F117" i="27"/>
  <c r="F118" i="27"/>
  <c r="F119" i="27"/>
  <c r="F120" i="27"/>
  <c r="F121" i="27"/>
  <c r="F122" i="27"/>
  <c r="F123" i="27"/>
  <c r="F124" i="27"/>
  <c r="F125" i="27"/>
  <c r="F126" i="27"/>
  <c r="F127" i="27"/>
  <c r="F128" i="27"/>
  <c r="F129" i="27"/>
  <c r="F130" i="27"/>
  <c r="F131" i="27"/>
  <c r="F132" i="27"/>
  <c r="F133" i="27"/>
  <c r="F134" i="27"/>
  <c r="F135" i="27"/>
  <c r="F136" i="27"/>
  <c r="F137" i="27"/>
  <c r="F138" i="27"/>
  <c r="F139" i="27"/>
  <c r="F140" i="27"/>
  <c r="F141" i="27"/>
  <c r="F142" i="27"/>
  <c r="F143" i="27"/>
  <c r="F144" i="27"/>
  <c r="F145" i="27"/>
  <c r="F146" i="27"/>
  <c r="F147" i="27"/>
  <c r="F148" i="27"/>
  <c r="F149" i="27"/>
  <c r="F150" i="27"/>
  <c r="F152" i="27"/>
  <c r="F151" i="27" s="1"/>
  <c r="F154" i="27"/>
  <c r="F153" i="27" s="1"/>
  <c r="V31" i="28" l="1"/>
  <c r="F11" i="27"/>
  <c r="F80" i="27"/>
  <c r="F7" i="27" s="1"/>
  <c r="G7" i="27"/>
  <c r="Q31" i="28"/>
  <c r="AB31" i="28"/>
  <c r="AD31" i="28"/>
  <c r="AE31" i="28"/>
  <c r="G31" i="28"/>
  <c r="AA17" i="28"/>
  <c r="AA15" i="28"/>
  <c r="AA14" i="28"/>
  <c r="D97" i="23"/>
  <c r="AA31" i="28" l="1"/>
  <c r="V32" i="28" s="1"/>
  <c r="D28" i="23"/>
  <c r="D24" i="23" s="1"/>
  <c r="D23" i="23" s="1"/>
  <c r="Q32" i="28" l="1"/>
  <c r="G32" i="28"/>
  <c r="C28" i="23"/>
  <c r="C168" i="23"/>
  <c r="C166" i="23"/>
  <c r="C97" i="23" l="1"/>
  <c r="C24" i="23" l="1"/>
  <c r="C23" i="23" s="1"/>
  <c r="C9" i="23"/>
  <c r="C12" i="23"/>
  <c r="C8" i="23" l="1"/>
  <c r="F304" i="26" l="1"/>
  <c r="F301" i="26"/>
  <c r="F179" i="26"/>
  <c r="F202" i="26"/>
  <c r="F285" i="26"/>
  <c r="F279" i="26"/>
  <c r="F267" i="26"/>
  <c r="F266" i="26" s="1"/>
  <c r="F262" i="26"/>
  <c r="F212" i="26"/>
  <c r="F211" i="26" s="1"/>
  <c r="F193" i="26"/>
  <c r="F134" i="26"/>
  <c r="Q12" i="26" s="1"/>
  <c r="F106" i="26"/>
  <c r="Q19" i="26" s="1"/>
  <c r="F102" i="26"/>
  <c r="Q32" i="26" l="1"/>
  <c r="Q23" i="26"/>
  <c r="Q16" i="26"/>
  <c r="Q36" i="26" s="1"/>
  <c r="F105" i="26"/>
  <c r="F259" i="26"/>
  <c r="F257" i="26" s="1"/>
  <c r="F133" i="26"/>
  <c r="F131" i="26" s="1"/>
  <c r="F278" i="26"/>
  <c r="F264" i="26" s="1"/>
  <c r="F300" i="26"/>
  <c r="F192" i="26"/>
  <c r="F190" i="26" s="1"/>
  <c r="F178" i="26"/>
  <c r="F176" i="26" s="1"/>
  <c r="Q37" i="26" l="1"/>
  <c r="Q18" i="26"/>
  <c r="F90" i="26"/>
  <c r="G73" i="26"/>
  <c r="H45" i="26"/>
  <c r="G30" i="26"/>
  <c r="J21" i="26"/>
  <c r="I21" i="26"/>
  <c r="G29" i="26"/>
  <c r="G32" i="26"/>
  <c r="G44" i="26"/>
  <c r="R22" i="26" s="1"/>
  <c r="G20" i="26"/>
  <c r="G306" i="26"/>
  <c r="K304" i="26"/>
  <c r="J304" i="26"/>
  <c r="I304" i="26"/>
  <c r="H304" i="26"/>
  <c r="K301" i="26"/>
  <c r="J301" i="26"/>
  <c r="I301" i="26"/>
  <c r="H301" i="26"/>
  <c r="K300" i="26"/>
  <c r="J300" i="26"/>
  <c r="I300" i="26"/>
  <c r="H300" i="26"/>
  <c r="G302" i="26"/>
  <c r="G305" i="26"/>
  <c r="I11" i="26"/>
  <c r="G13" i="26"/>
  <c r="G43" i="26"/>
  <c r="R21" i="26" s="1"/>
  <c r="G42" i="26"/>
  <c r="R20" i="26" s="1"/>
  <c r="G19" i="26"/>
  <c r="G18" i="26"/>
  <c r="G17" i="26"/>
  <c r="K11" i="26"/>
  <c r="J11" i="26"/>
  <c r="H11" i="26"/>
  <c r="G12" i="26"/>
  <c r="G14" i="26"/>
  <c r="G15" i="26"/>
  <c r="G16" i="26"/>
  <c r="I202" i="26"/>
  <c r="G204" i="26"/>
  <c r="K21" i="26"/>
  <c r="H21" i="26"/>
  <c r="K45" i="26"/>
  <c r="G25" i="26"/>
  <c r="G28" i="26"/>
  <c r="G27" i="26"/>
  <c r="G26" i="26"/>
  <c r="G23" i="26"/>
  <c r="G22" i="26"/>
  <c r="G39" i="26"/>
  <c r="G38" i="26"/>
  <c r="G37" i="26"/>
  <c r="G36" i="26"/>
  <c r="G35" i="26"/>
  <c r="K34" i="26"/>
  <c r="J34" i="26"/>
  <c r="I34" i="26"/>
  <c r="H34" i="26"/>
  <c r="I45" i="26"/>
  <c r="G80" i="26"/>
  <c r="J45" i="26"/>
  <c r="G77" i="26"/>
  <c r="G66" i="26"/>
  <c r="G78" i="26"/>
  <c r="G82" i="26"/>
  <c r="G81" i="26"/>
  <c r="G76" i="26"/>
  <c r="G75" i="26"/>
  <c r="G74" i="26"/>
  <c r="G72" i="26"/>
  <c r="G71" i="26"/>
  <c r="G70" i="26"/>
  <c r="G69" i="26"/>
  <c r="G68" i="26"/>
  <c r="G67" i="26"/>
  <c r="G65" i="26"/>
  <c r="G64" i="26"/>
  <c r="G63" i="26"/>
  <c r="G62" i="26"/>
  <c r="G61" i="26"/>
  <c r="G60" i="26"/>
  <c r="G59" i="26"/>
  <c r="G58" i="26"/>
  <c r="G57" i="26"/>
  <c r="R15" i="26" l="1"/>
  <c r="R35" i="26" s="1"/>
  <c r="T16" i="26"/>
  <c r="F88" i="26"/>
  <c r="Q11" i="26"/>
  <c r="K33" i="26"/>
  <c r="H33" i="26"/>
  <c r="H10" i="26"/>
  <c r="J10" i="26"/>
  <c r="G300" i="26"/>
  <c r="G304" i="26"/>
  <c r="G301" i="26"/>
  <c r="I10" i="26"/>
  <c r="J33" i="26"/>
  <c r="I33" i="26"/>
  <c r="K10" i="26"/>
  <c r="G11" i="26"/>
  <c r="G34" i="26"/>
  <c r="G45" i="26"/>
  <c r="K83" i="26"/>
  <c r="V25" i="26" s="1"/>
  <c r="J83" i="26"/>
  <c r="U25" i="26" s="1"/>
  <c r="I83" i="26"/>
  <c r="T25" i="26" s="1"/>
  <c r="H83" i="26"/>
  <c r="S25" i="26" s="1"/>
  <c r="G85" i="26"/>
  <c r="R28" i="26" s="1"/>
  <c r="G84" i="26"/>
  <c r="R27" i="26" s="1"/>
  <c r="F7" i="26" l="1"/>
  <c r="F314" i="26"/>
  <c r="Q10" i="26"/>
  <c r="G33" i="26"/>
  <c r="K106" i="26"/>
  <c r="J106" i="26"/>
  <c r="I106" i="26"/>
  <c r="H106" i="26"/>
  <c r="G107" i="26"/>
  <c r="G110" i="26"/>
  <c r="G109" i="26"/>
  <c r="G108" i="26"/>
  <c r="K90" i="26"/>
  <c r="J91" i="26"/>
  <c r="I91" i="26"/>
  <c r="G92" i="26"/>
  <c r="G93" i="26"/>
  <c r="G104" i="26"/>
  <c r="G103" i="26"/>
  <c r="G101" i="26"/>
  <c r="G100" i="26"/>
  <c r="G97" i="26"/>
  <c r="G96" i="26"/>
  <c r="G95" i="26"/>
  <c r="G94" i="26"/>
  <c r="G175" i="26"/>
  <c r="G174" i="26" s="1"/>
  <c r="G173" i="26" s="1"/>
  <c r="H179" i="26"/>
  <c r="H178" i="26" s="1"/>
  <c r="G184" i="26"/>
  <c r="G182" i="26"/>
  <c r="G181" i="26"/>
  <c r="G180" i="26"/>
  <c r="S12" i="26" l="1"/>
  <c r="G102" i="26"/>
  <c r="I90" i="26"/>
  <c r="H105" i="26"/>
  <c r="J105" i="26"/>
  <c r="H176" i="26"/>
  <c r="G178" i="26"/>
  <c r="J90" i="26"/>
  <c r="I105" i="26"/>
  <c r="H90" i="26"/>
  <c r="G91" i="26"/>
  <c r="K105" i="26"/>
  <c r="K88" i="26" s="1"/>
  <c r="G106" i="26"/>
  <c r="G240" i="26"/>
  <c r="G235" i="26"/>
  <c r="G194" i="26"/>
  <c r="G199" i="26"/>
  <c r="G198" i="26"/>
  <c r="G197" i="26"/>
  <c r="G196" i="26"/>
  <c r="G195" i="26"/>
  <c r="K193" i="26"/>
  <c r="V12" i="26" s="1"/>
  <c r="J193" i="26"/>
  <c r="U12" i="26" s="1"/>
  <c r="I193" i="26"/>
  <c r="T12" i="26" s="1"/>
  <c r="H193" i="26"/>
  <c r="G212" i="26"/>
  <c r="G213" i="26"/>
  <c r="G219" i="26"/>
  <c r="G217" i="26"/>
  <c r="H88" i="26" l="1"/>
  <c r="J88" i="26"/>
  <c r="I88" i="26"/>
  <c r="G105" i="26"/>
  <c r="G193" i="26"/>
  <c r="R12" i="26" s="1"/>
  <c r="K211" i="26"/>
  <c r="J211" i="26"/>
  <c r="G241" i="26"/>
  <c r="G237" i="26"/>
  <c r="K202" i="26"/>
  <c r="V16" i="26" s="1"/>
  <c r="J202" i="26"/>
  <c r="U16" i="26" s="1"/>
  <c r="I192" i="26"/>
  <c r="T11" i="26" s="1"/>
  <c r="H202" i="26"/>
  <c r="S16" i="26" s="1"/>
  <c r="G238" i="26"/>
  <c r="G201" i="26"/>
  <c r="R14" i="26" s="1"/>
  <c r="R34" i="26" s="1"/>
  <c r="G200" i="26"/>
  <c r="R13" i="26" s="1"/>
  <c r="R33" i="26" s="1"/>
  <c r="K262" i="26"/>
  <c r="V23" i="26" s="1"/>
  <c r="J262" i="26"/>
  <c r="U23" i="26" s="1"/>
  <c r="I262" i="26"/>
  <c r="T23" i="26" s="1"/>
  <c r="T36" i="26" s="1"/>
  <c r="H262" i="26"/>
  <c r="S23" i="26" s="1"/>
  <c r="K260" i="26"/>
  <c r="V19" i="26" s="1"/>
  <c r="V32" i="26" s="1"/>
  <c r="J260" i="26"/>
  <c r="U19" i="26" s="1"/>
  <c r="U32" i="26" s="1"/>
  <c r="I260" i="26"/>
  <c r="T19" i="26" s="1"/>
  <c r="T32" i="26" s="1"/>
  <c r="T37" i="26" s="1"/>
  <c r="H260" i="26"/>
  <c r="S19" i="26" s="1"/>
  <c r="S32" i="26" s="1"/>
  <c r="G263" i="26"/>
  <c r="G261" i="26"/>
  <c r="G255" i="26"/>
  <c r="G256" i="26"/>
  <c r="E259" i="26"/>
  <c r="E257" i="26" s="1"/>
  <c r="E255" i="26"/>
  <c r="E254" i="26" s="1"/>
  <c r="E252" i="26" s="1"/>
  <c r="E170" i="26"/>
  <c r="E301" i="26"/>
  <c r="E304" i="26"/>
  <c r="E220" i="26"/>
  <c r="E212" i="26"/>
  <c r="E193" i="26"/>
  <c r="E192" i="26" s="1"/>
  <c r="E106" i="26"/>
  <c r="E105" i="26" s="1"/>
  <c r="E102" i="26"/>
  <c r="E91" i="26"/>
  <c r="E83" i="26"/>
  <c r="P25" i="26" s="1"/>
  <c r="E45" i="26"/>
  <c r="E34" i="26"/>
  <c r="E21" i="26"/>
  <c r="E11" i="26"/>
  <c r="D300" i="26"/>
  <c r="D297" i="26"/>
  <c r="D296" i="26" s="1"/>
  <c r="D294" i="26" s="1"/>
  <c r="D285" i="26"/>
  <c r="D249" i="26"/>
  <c r="D248" i="26" s="1"/>
  <c r="D246" i="26" s="1"/>
  <c r="D220" i="26"/>
  <c r="D212" i="26"/>
  <c r="D202" i="26"/>
  <c r="D193" i="26"/>
  <c r="V36" i="26" l="1"/>
  <c r="V37" i="26"/>
  <c r="P12" i="26"/>
  <c r="P16" i="26"/>
  <c r="P19" i="26"/>
  <c r="P32" i="26"/>
  <c r="S36" i="26"/>
  <c r="P23" i="26"/>
  <c r="U36" i="26"/>
  <c r="U37" i="26" s="1"/>
  <c r="S37" i="26"/>
  <c r="H192" i="26"/>
  <c r="S11" i="26" s="1"/>
  <c r="J192" i="26"/>
  <c r="U11" i="26" s="1"/>
  <c r="E211" i="26"/>
  <c r="E190" i="26" s="1"/>
  <c r="K192" i="26"/>
  <c r="V11" i="26" s="1"/>
  <c r="E90" i="26"/>
  <c r="E88" i="26" s="1"/>
  <c r="I259" i="26"/>
  <c r="I257" i="26" s="1"/>
  <c r="E300" i="26"/>
  <c r="J259" i="26"/>
  <c r="K259" i="26"/>
  <c r="V18" i="26" s="1"/>
  <c r="H259" i="26"/>
  <c r="S18" i="26" s="1"/>
  <c r="G262" i="26"/>
  <c r="E33" i="26"/>
  <c r="G202" i="26"/>
  <c r="D278" i="26"/>
  <c r="E10" i="26"/>
  <c r="G260" i="26"/>
  <c r="I211" i="26"/>
  <c r="G220" i="26"/>
  <c r="D192" i="26"/>
  <c r="D211" i="26"/>
  <c r="D183" i="26"/>
  <c r="D179" i="26"/>
  <c r="D134" i="26"/>
  <c r="D139" i="26"/>
  <c r="D115" i="26"/>
  <c r="D106" i="26"/>
  <c r="D102" i="26"/>
  <c r="D91" i="26"/>
  <c r="D86" i="26"/>
  <c r="O30" i="26" s="1"/>
  <c r="D21" i="26"/>
  <c r="O16" i="26" s="1"/>
  <c r="D11" i="26"/>
  <c r="D45" i="26"/>
  <c r="O19" i="26" l="1"/>
  <c r="O23" i="26"/>
  <c r="O36" i="26" s="1"/>
  <c r="O12" i="26"/>
  <c r="P36" i="26"/>
  <c r="P37" i="26" s="1"/>
  <c r="T18" i="26"/>
  <c r="T10" i="26" s="1"/>
  <c r="P18" i="26"/>
  <c r="P11" i="26"/>
  <c r="K190" i="26"/>
  <c r="J257" i="26"/>
  <c r="U18" i="26"/>
  <c r="U10" i="26" s="1"/>
  <c r="S10" i="26"/>
  <c r="D33" i="26"/>
  <c r="D105" i="26"/>
  <c r="I190" i="26"/>
  <c r="H190" i="26"/>
  <c r="K257" i="26"/>
  <c r="V10" i="26"/>
  <c r="G192" i="26"/>
  <c r="D83" i="26"/>
  <c r="O25" i="26" s="1"/>
  <c r="G259" i="26"/>
  <c r="H257" i="26"/>
  <c r="G254" i="26"/>
  <c r="G252" i="26" s="1"/>
  <c r="D264" i="26"/>
  <c r="D190" i="26"/>
  <c r="G211" i="26"/>
  <c r="J190" i="26"/>
  <c r="D142" i="26"/>
  <c r="D178" i="26"/>
  <c r="D176" i="26" s="1"/>
  <c r="D133" i="26"/>
  <c r="D90" i="26"/>
  <c r="D10" i="26"/>
  <c r="O32" i="26" l="1"/>
  <c r="O37" i="26" s="1"/>
  <c r="P10" i="26"/>
  <c r="D131" i="26"/>
  <c r="D88" i="26"/>
  <c r="O11" i="26"/>
  <c r="O18" i="26"/>
  <c r="G190" i="26"/>
  <c r="G257" i="26"/>
  <c r="C193" i="14"/>
  <c r="C192" i="14"/>
  <c r="O10" i="26" l="1"/>
  <c r="C51" i="14"/>
  <c r="F194" i="14"/>
  <c r="E194" i="14"/>
  <c r="D194" i="14"/>
  <c r="F193" i="14"/>
  <c r="E193" i="14"/>
  <c r="D193" i="14"/>
  <c r="F192" i="14"/>
  <c r="E192" i="14"/>
  <c r="D192" i="14"/>
  <c r="F187" i="14"/>
  <c r="E187" i="14"/>
  <c r="D187" i="14"/>
  <c r="C187" i="14"/>
  <c r="E183" i="14"/>
  <c r="D183" i="14"/>
  <c r="C183" i="14"/>
  <c r="F179" i="14"/>
  <c r="E179" i="14"/>
  <c r="F177" i="14"/>
  <c r="F176" i="14"/>
  <c r="F175" i="14"/>
  <c r="K174" i="14"/>
  <c r="J174" i="14"/>
  <c r="I174" i="14"/>
  <c r="H174" i="14"/>
  <c r="G174" i="14"/>
  <c r="E174" i="14"/>
  <c r="D174" i="14"/>
  <c r="C174" i="14"/>
  <c r="F173" i="14"/>
  <c r="F172" i="14"/>
  <c r="F171" i="14"/>
  <c r="K170" i="14"/>
  <c r="J170" i="14"/>
  <c r="I170" i="14"/>
  <c r="H170" i="14"/>
  <c r="G170" i="14"/>
  <c r="E170" i="14"/>
  <c r="D170" i="14"/>
  <c r="C170" i="14"/>
  <c r="F168" i="14"/>
  <c r="F167" i="14"/>
  <c r="F166" i="14"/>
  <c r="F165" i="14"/>
  <c r="F164" i="14"/>
  <c r="F163" i="14"/>
  <c r="F162" i="14"/>
  <c r="J161" i="14"/>
  <c r="I161" i="14"/>
  <c r="H161" i="14"/>
  <c r="G161" i="14"/>
  <c r="E161" i="14"/>
  <c r="D161" i="14"/>
  <c r="C161" i="14"/>
  <c r="F155" i="14"/>
  <c r="F154" i="14"/>
  <c r="F153" i="14"/>
  <c r="F152" i="14"/>
  <c r="J151" i="14"/>
  <c r="I151" i="14"/>
  <c r="H151" i="14"/>
  <c r="G151" i="14"/>
  <c r="E151" i="14"/>
  <c r="D151" i="14"/>
  <c r="C151" i="14"/>
  <c r="F150" i="14"/>
  <c r="F149" i="14"/>
  <c r="F148" i="14"/>
  <c r="F147" i="14"/>
  <c r="J146" i="14"/>
  <c r="I146" i="14"/>
  <c r="H146" i="14"/>
  <c r="G146" i="14"/>
  <c r="E146" i="14"/>
  <c r="D146" i="14"/>
  <c r="C146" i="14"/>
  <c r="F142" i="14"/>
  <c r="F141" i="14"/>
  <c r="F140" i="14"/>
  <c r="F139" i="14"/>
  <c r="F138" i="14"/>
  <c r="F137" i="14"/>
  <c r="J136" i="14"/>
  <c r="I136" i="14"/>
  <c r="I135" i="14" s="1"/>
  <c r="H136" i="14"/>
  <c r="H135" i="14" s="1"/>
  <c r="G136" i="14"/>
  <c r="G135" i="14" s="1"/>
  <c r="E136" i="14"/>
  <c r="E135" i="14" s="1"/>
  <c r="D136" i="14"/>
  <c r="D135" i="14" s="1"/>
  <c r="C136" i="14"/>
  <c r="C135" i="14" s="1"/>
  <c r="J135" i="14"/>
  <c r="J133" i="14"/>
  <c r="I133" i="14"/>
  <c r="H133" i="14"/>
  <c r="G133" i="14"/>
  <c r="F133" i="14"/>
  <c r="E133" i="14"/>
  <c r="D133" i="14"/>
  <c r="C133" i="14"/>
  <c r="F130" i="14"/>
  <c r="F129" i="14"/>
  <c r="F128" i="14"/>
  <c r="F127" i="14"/>
  <c r="F126" i="14"/>
  <c r="F125" i="14"/>
  <c r="F124" i="14"/>
  <c r="F123" i="14"/>
  <c r="F122" i="14"/>
  <c r="J121" i="14"/>
  <c r="J118" i="14" s="1"/>
  <c r="I121" i="14"/>
  <c r="I118" i="14" s="1"/>
  <c r="H121" i="14"/>
  <c r="H118" i="14" s="1"/>
  <c r="G121" i="14"/>
  <c r="G118" i="14" s="1"/>
  <c r="E121" i="14"/>
  <c r="E118" i="14" s="1"/>
  <c r="D121" i="14"/>
  <c r="D118" i="14" s="1"/>
  <c r="C121" i="14"/>
  <c r="C118" i="14" s="1"/>
  <c r="F120" i="14"/>
  <c r="F119" i="14"/>
  <c r="F117" i="14"/>
  <c r="F115" i="14"/>
  <c r="F114" i="14"/>
  <c r="J113" i="14"/>
  <c r="I113" i="14"/>
  <c r="H113" i="14"/>
  <c r="G113" i="14"/>
  <c r="E113" i="14"/>
  <c r="D113" i="14"/>
  <c r="C113" i="14"/>
  <c r="F109" i="14"/>
  <c r="F108" i="14"/>
  <c r="F107" i="14"/>
  <c r="J106" i="14"/>
  <c r="I106" i="14"/>
  <c r="H106" i="14"/>
  <c r="G106" i="14"/>
  <c r="E106" i="14"/>
  <c r="D106" i="14"/>
  <c r="C106" i="14"/>
  <c r="F105" i="14"/>
  <c r="F104" i="14"/>
  <c r="F103" i="14"/>
  <c r="F102" i="14"/>
  <c r="F101" i="14"/>
  <c r="F100" i="14"/>
  <c r="J99" i="14"/>
  <c r="I99" i="14"/>
  <c r="H99" i="14"/>
  <c r="G99" i="14"/>
  <c r="E99" i="14"/>
  <c r="D99" i="14"/>
  <c r="C99" i="14"/>
  <c r="F98" i="14"/>
  <c r="F97" i="14"/>
  <c r="F96" i="14"/>
  <c r="F95" i="14"/>
  <c r="J94" i="14"/>
  <c r="I94" i="14"/>
  <c r="H94" i="14"/>
  <c r="G94" i="14"/>
  <c r="E94" i="14"/>
  <c r="D94" i="14"/>
  <c r="J92" i="14"/>
  <c r="I92" i="14"/>
  <c r="H92" i="14"/>
  <c r="G92" i="14"/>
  <c r="E92" i="14"/>
  <c r="D92" i="14"/>
  <c r="C92" i="14"/>
  <c r="F91" i="14"/>
  <c r="F90" i="14"/>
  <c r="F89" i="14"/>
  <c r="F88" i="14"/>
  <c r="O101" i="14" s="1"/>
  <c r="F87" i="14"/>
  <c r="F83" i="14"/>
  <c r="F82" i="14"/>
  <c r="F80" i="14"/>
  <c r="F79" i="14"/>
  <c r="F77" i="14"/>
  <c r="F76" i="14"/>
  <c r="F75" i="14"/>
  <c r="F74" i="14"/>
  <c r="F72" i="14"/>
  <c r="F71" i="14"/>
  <c r="F70" i="14"/>
  <c r="F68" i="14"/>
  <c r="J67" i="14"/>
  <c r="I67" i="14"/>
  <c r="H67" i="14"/>
  <c r="G67" i="14"/>
  <c r="E67" i="14"/>
  <c r="D67" i="14"/>
  <c r="C67" i="14"/>
  <c r="F66" i="14"/>
  <c r="F65" i="14"/>
  <c r="J64" i="14"/>
  <c r="J84" i="14" s="1"/>
  <c r="I64" i="14"/>
  <c r="I84" i="14" s="1"/>
  <c r="H64" i="14"/>
  <c r="H84" i="14" s="1"/>
  <c r="G64" i="14"/>
  <c r="E64" i="14"/>
  <c r="E84" i="14" s="1"/>
  <c r="D64" i="14"/>
  <c r="D84" i="14" s="1"/>
  <c r="C64" i="14"/>
  <c r="C84" i="14" s="1"/>
  <c r="F63" i="14"/>
  <c r="F62" i="14"/>
  <c r="F61" i="14"/>
  <c r="F60" i="14"/>
  <c r="F59" i="14"/>
  <c r="J58" i="14"/>
  <c r="I58" i="14"/>
  <c r="H58" i="14"/>
  <c r="G58" i="14"/>
  <c r="E58" i="14"/>
  <c r="D58" i="14"/>
  <c r="C58" i="14"/>
  <c r="K57" i="14"/>
  <c r="K73" i="14" s="1"/>
  <c r="K78" i="14" s="1"/>
  <c r="K81" i="14" s="1"/>
  <c r="F56" i="14"/>
  <c r="F55" i="14"/>
  <c r="F54" i="14"/>
  <c r="F53" i="14"/>
  <c r="F52" i="14"/>
  <c r="J51" i="14"/>
  <c r="I51" i="14"/>
  <c r="I57" i="14" s="1"/>
  <c r="H51" i="14"/>
  <c r="G51" i="14"/>
  <c r="E51" i="14"/>
  <c r="E57" i="14" s="1"/>
  <c r="D51" i="14"/>
  <c r="F50" i="14"/>
  <c r="J156" i="14" l="1"/>
  <c r="C156" i="14"/>
  <c r="G57" i="14"/>
  <c r="G85" i="14"/>
  <c r="E156" i="14"/>
  <c r="F174" i="14"/>
  <c r="E131" i="14"/>
  <c r="E110" i="14"/>
  <c r="F161" i="14"/>
  <c r="J144" i="14"/>
  <c r="H131" i="14"/>
  <c r="F106" i="14"/>
  <c r="H156" i="14"/>
  <c r="F151" i="14"/>
  <c r="C191" i="14"/>
  <c r="F94" i="14"/>
  <c r="C110" i="14"/>
  <c r="F99" i="14"/>
  <c r="G156" i="14"/>
  <c r="E73" i="14"/>
  <c r="E78" i="14" s="1"/>
  <c r="E81" i="14" s="1"/>
  <c r="I85" i="14"/>
  <c r="D131" i="14"/>
  <c r="H85" i="14"/>
  <c r="J131" i="14"/>
  <c r="E144" i="14"/>
  <c r="I144" i="14"/>
  <c r="D156" i="14"/>
  <c r="I156" i="14"/>
  <c r="D85" i="14"/>
  <c r="N85" i="14" s="1"/>
  <c r="G73" i="14"/>
  <c r="G78" i="14" s="1"/>
  <c r="F64" i="14"/>
  <c r="F84" i="14" s="1"/>
  <c r="E85" i="14"/>
  <c r="O85" i="14" s="1"/>
  <c r="F92" i="14"/>
  <c r="H110" i="14"/>
  <c r="G110" i="14"/>
  <c r="G131" i="14"/>
  <c r="F113" i="14"/>
  <c r="F136" i="14"/>
  <c r="F135" i="14" s="1"/>
  <c r="F144" i="14" s="1"/>
  <c r="F170" i="14"/>
  <c r="D191" i="14"/>
  <c r="D57" i="14"/>
  <c r="D73" i="14" s="1"/>
  <c r="D78" i="14" s="1"/>
  <c r="D81" i="14" s="1"/>
  <c r="H57" i="14"/>
  <c r="J85" i="14"/>
  <c r="D110" i="14"/>
  <c r="I110" i="14"/>
  <c r="C131" i="14"/>
  <c r="C144" i="14"/>
  <c r="G144" i="14"/>
  <c r="F146" i="14"/>
  <c r="E191" i="14"/>
  <c r="C85" i="14"/>
  <c r="M85" i="14" s="1"/>
  <c r="F51" i="14"/>
  <c r="I73" i="14"/>
  <c r="I78" i="14" s="1"/>
  <c r="I81" i="14" s="1"/>
  <c r="F67" i="14"/>
  <c r="J110" i="14"/>
  <c r="F121" i="14"/>
  <c r="H144" i="14"/>
  <c r="F191" i="14"/>
  <c r="J57" i="14"/>
  <c r="J73" i="14" s="1"/>
  <c r="C57" i="14"/>
  <c r="C73" i="14" s="1"/>
  <c r="I131" i="14"/>
  <c r="F118" i="14"/>
  <c r="F58" i="14"/>
  <c r="G84" i="14"/>
  <c r="F156" i="14" l="1"/>
  <c r="J157" i="14"/>
  <c r="J159" i="14" s="1"/>
  <c r="E157" i="14"/>
  <c r="E159" i="14" s="1"/>
  <c r="H157" i="14"/>
  <c r="H159" i="14" s="1"/>
  <c r="F131" i="14"/>
  <c r="D157" i="14"/>
  <c r="D159" i="14" s="1"/>
  <c r="F57" i="14"/>
  <c r="F110" i="14"/>
  <c r="H73" i="14"/>
  <c r="H78" i="14" s="1"/>
  <c r="H81" i="14" s="1"/>
  <c r="I157" i="14"/>
  <c r="I159" i="14" s="1"/>
  <c r="F85" i="14"/>
  <c r="P85" i="14" s="1"/>
  <c r="J78" i="14"/>
  <c r="J81" i="14" s="1"/>
  <c r="C157" i="14"/>
  <c r="C159" i="14" s="1"/>
  <c r="G157" i="14"/>
  <c r="G159" i="14" s="1"/>
  <c r="C78" i="14"/>
  <c r="C81" i="14" s="1"/>
  <c r="G81" i="14"/>
  <c r="F157" i="14" l="1"/>
  <c r="F159" i="14" s="1"/>
  <c r="F73" i="14"/>
  <c r="F81" i="14"/>
  <c r="F78" i="14"/>
  <c r="E264" i="26"/>
  <c r="E314" i="26" s="1"/>
  <c r="H264" i="26"/>
  <c r="I264" i="26"/>
  <c r="J264" i="26"/>
  <c r="K264" i="26"/>
  <c r="E8" i="26"/>
  <c r="E7" i="26" s="1"/>
  <c r="H8" i="26"/>
  <c r="H7" i="26" s="1"/>
  <c r="I8" i="26"/>
  <c r="J8" i="26"/>
  <c r="K8" i="26"/>
  <c r="D8" i="26"/>
  <c r="G10" i="26"/>
  <c r="G21" i="26"/>
  <c r="R16" i="26" s="1"/>
  <c r="G40" i="26"/>
  <c r="G83" i="26"/>
  <c r="R25" i="26" s="1"/>
  <c r="G87" i="26"/>
  <c r="G86" i="26" s="1"/>
  <c r="R30" i="26" s="1"/>
  <c r="G90" i="26"/>
  <c r="G112" i="26"/>
  <c r="G113" i="26"/>
  <c r="G172" i="26"/>
  <c r="R18" i="26"/>
  <c r="G179" i="26"/>
  <c r="G183" i="26"/>
  <c r="G185" i="26"/>
  <c r="R23" i="26" l="1"/>
  <c r="R36" i="26" s="1"/>
  <c r="D7" i="26"/>
  <c r="D314" i="26"/>
  <c r="R19" i="26"/>
  <c r="R32" i="26" s="1"/>
  <c r="R11" i="26"/>
  <c r="K7" i="26"/>
  <c r="I7" i="26"/>
  <c r="J7" i="26"/>
  <c r="G88" i="26"/>
  <c r="G264" i="26"/>
  <c r="G8" i="26"/>
  <c r="G176" i="26"/>
  <c r="G170" i="26"/>
  <c r="G131" i="26"/>
  <c r="G314" i="26" l="1"/>
  <c r="R37" i="26"/>
  <c r="G7" i="26"/>
  <c r="R10" i="26"/>
  <c r="L14" i="28"/>
  <c r="L31" i="28" s="1"/>
  <c r="L32" i="28" s="1"/>
  <c r="AA32" i="28" s="1"/>
</calcChain>
</file>

<file path=xl/sharedStrings.xml><?xml version="1.0" encoding="utf-8"?>
<sst xmlns="http://schemas.openxmlformats.org/spreadsheetml/2006/main" count="1503" uniqueCount="816">
  <si>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</si>
  <si>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</si>
  <si>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</si>
  <si>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</si>
  <si>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>за ЗКГНГ</t>
  </si>
  <si>
    <t>за СПОДУ</t>
  </si>
  <si>
    <t xml:space="preserve">за  КВЕД  </t>
  </si>
  <si>
    <t xml:space="preserve">Телефон </t>
  </si>
  <si>
    <t xml:space="preserve">Прізвище та ініціали керівника 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</si>
  <si>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</si>
  <si>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</si>
  <si>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</si>
  <si>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</si>
  <si>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</si>
  <si>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Територія</t>
  </si>
  <si>
    <t>Форма власності</t>
  </si>
  <si>
    <t>Інші операційні витрати</t>
  </si>
  <si>
    <t>придбання (виготовлення) інших необоротних матеріальних активів</t>
  </si>
  <si>
    <t>Чистий грошовий потік</t>
  </si>
  <si>
    <t>х</t>
  </si>
  <si>
    <t>№ з/п</t>
  </si>
  <si>
    <t>Залучення кредитних коштів</t>
  </si>
  <si>
    <t>Усього</t>
  </si>
  <si>
    <t>Відсоток</t>
  </si>
  <si>
    <t xml:space="preserve">ІV </t>
  </si>
  <si>
    <t xml:space="preserve">ІІІ </t>
  </si>
  <si>
    <t xml:space="preserve">І </t>
  </si>
  <si>
    <t xml:space="preserve">ІІ </t>
  </si>
  <si>
    <t>(посада)</t>
  </si>
  <si>
    <t>(підпис)</t>
  </si>
  <si>
    <t>рік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</si>
  <si>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</si>
  <si>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</si>
  <si>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</si>
  <si>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у тому числі за кварталами</t>
  </si>
  <si>
    <t>Фінансовий результат до оподаткування</t>
  </si>
  <si>
    <t xml:space="preserve">         (ініціали, прізвище)    </t>
  </si>
  <si>
    <t>_____________________________</t>
  </si>
  <si>
    <t>Середньооблікова кількість штатних працівників</t>
  </si>
  <si>
    <t>(ініціали, прізвище)</t>
  </si>
  <si>
    <t xml:space="preserve">ЗАТВЕРДЖЕНО  </t>
  </si>
  <si>
    <t>за КОАТУУ</t>
  </si>
  <si>
    <t>за КОПФГ</t>
  </si>
  <si>
    <t xml:space="preserve">за ЄДРПОУ </t>
  </si>
  <si>
    <t>Рік</t>
  </si>
  <si>
    <t>І. Рух коштів у результаті операційної діяльності</t>
  </si>
  <si>
    <t>II. Рух коштів у результаті інвестиційної діяльності</t>
  </si>
  <si>
    <t>Чистий рух коштів від інвестиційної діяльності </t>
  </si>
  <si>
    <t>III. Рух коштів у результаті фінансової діяльності</t>
  </si>
  <si>
    <t>Чистий рух коштів від фінансової діяльності </t>
  </si>
  <si>
    <t xml:space="preserve">І  </t>
  </si>
  <si>
    <t xml:space="preserve">ІІ  </t>
  </si>
  <si>
    <t xml:space="preserve">ІІІ  </t>
  </si>
  <si>
    <t>Стандарти звітності П(с)БОУ</t>
  </si>
  <si>
    <t>Стандарти звітності МСФЗ</t>
  </si>
  <si>
    <t>Основні фінансові показники</t>
  </si>
  <si>
    <t>Капітальні інвестиції</t>
  </si>
  <si>
    <t>x</t>
  </si>
  <si>
    <t>Елементи операційних витрат</t>
  </si>
  <si>
    <t>Найменування об’єкта</t>
  </si>
  <si>
    <t>____________________________________________</t>
  </si>
  <si>
    <t>Коди</t>
  </si>
  <si>
    <t>директор</t>
  </si>
  <si>
    <t>працівники</t>
  </si>
  <si>
    <t>Найменування показника</t>
  </si>
  <si>
    <t>адміністративно-управлінський персонал</t>
  </si>
  <si>
    <t>Власні кошти (розшифрувати)</t>
  </si>
  <si>
    <t>Валовий прибуток/збиток</t>
  </si>
  <si>
    <t>(    )</t>
  </si>
  <si>
    <t>Інші доходи, усього, у тому числі:</t>
  </si>
  <si>
    <t>Витрати з податку на прибуток</t>
  </si>
  <si>
    <t>Дохід з податку на прибуток</t>
  </si>
  <si>
    <t>Чистий рух коштів від операційної діяльності</t>
  </si>
  <si>
    <t>7000</t>
  </si>
  <si>
    <t>7001</t>
  </si>
  <si>
    <t>7002</t>
  </si>
  <si>
    <t>7003</t>
  </si>
  <si>
    <t>7010</t>
  </si>
  <si>
    <t>7011</t>
  </si>
  <si>
    <t>7012</t>
  </si>
  <si>
    <t>7013</t>
  </si>
  <si>
    <t>8000</t>
  </si>
  <si>
    <t>8001</t>
  </si>
  <si>
    <t>8002</t>
  </si>
  <si>
    <t>8003</t>
  </si>
  <si>
    <t>8010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</si>
  <si>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</si>
  <si>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</si>
  <si>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</si>
  <si>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 xml:space="preserve">Надходження грошових коштів від операційної діяльності </t>
  </si>
  <si>
    <t>Видатки грошових коштів від операційної діяльності</t>
  </si>
  <si>
    <t xml:space="preserve">Розрахунки з оплати праці </t>
  </si>
  <si>
    <t>Зобов’язання з податків, зборів та інших обов’язкових платежів, у тому числі:</t>
  </si>
  <si>
    <t>податок на прибуток підприємств</t>
  </si>
  <si>
    <t>податок на додану вартість</t>
  </si>
  <si>
    <t xml:space="preserve">Надходження грошових коштів від інвестиційної діяльності </t>
  </si>
  <si>
    <t xml:space="preserve">Видатки грошових коштів від інвестиційної діяльності </t>
  </si>
  <si>
    <t xml:space="preserve">Надходження грошових коштів від фінансової діяльності </t>
  </si>
  <si>
    <t>Надходження від власного капіталу</t>
  </si>
  <si>
    <t xml:space="preserve">Видатки грошових коштів від фінансової діяльності </t>
  </si>
  <si>
    <t>Отримано залучених коштів, усього, у тому числі:</t>
  </si>
  <si>
    <t>Повернено залучених коштів, усього, у тому числі: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</si>
  <si>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</si>
  <si>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</si>
  <si>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</si>
  <si>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земельний податок</t>
  </si>
  <si>
    <t>орендна плата</t>
  </si>
  <si>
    <t>Чистий фінансовий результат</t>
  </si>
  <si>
    <t>М. П. (посада, П.І.Б., дата, підпис)</t>
  </si>
  <si>
    <t>Одиниця виміру, тис. грн</t>
  </si>
  <si>
    <t xml:space="preserve">Прибуток </t>
  </si>
  <si>
    <t>Збиток</t>
  </si>
  <si>
    <t>Середньомісячні витрати на оплату праці одного працівника (грн), усього, у тому числі:</t>
  </si>
  <si>
    <t>Інші витрати (розшифрувати)</t>
  </si>
  <si>
    <t>Виручка від реалізації продукції (товарів, робіт, послуг)</t>
  </si>
  <si>
    <t>Цільове фінансування  (розшифрувати)</t>
  </si>
  <si>
    <t>тис. грн (без ПДВ)</t>
  </si>
  <si>
    <t>{Додаток 1 в редакції Наказу Міністерства економічного розвитку і торгівлі № 1394 від 03.11.2015}</t>
  </si>
  <si>
    <t xml:space="preserve">Місце знаходження  </t>
  </si>
  <si>
    <t>РОЗГЛЯНУТО</t>
  </si>
  <si>
    <t>ПОГОДЖЕНО:</t>
  </si>
  <si>
    <t xml:space="preserve">    </t>
  </si>
  <si>
    <t xml:space="preserve">у тому числі за кварталами </t>
  </si>
  <si>
    <t>(тис.грн.)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</si>
  <si>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</si>
  <si>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</si>
  <si>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</si>
  <si>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Усього нараховано виплат</t>
  </si>
  <si>
    <t>Матеріальні витрати</t>
  </si>
  <si>
    <t>(тис. грн)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</si>
  <si>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</si>
  <si>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</si>
  <si>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 xml:space="preserve"> (посада)</t>
  </si>
  <si>
    <t>військовий збір</t>
  </si>
  <si>
    <r>
      <t>Інші надходження (розшифрувати)</t>
    </r>
    <r>
      <rPr>
        <i/>
        <sz val="16"/>
        <rFont val="Times New Roman"/>
        <family val="1"/>
        <charset val="204"/>
      </rPr>
      <t xml:space="preserve"> </t>
    </r>
  </si>
  <si>
    <t xml:space="preserve">єдиний внесок на загальнообов'язкове державне соціальне страхування    </t>
  </si>
  <si>
    <t>Надходження від відсотків за залишками коштів на поточних рахунках</t>
  </si>
  <si>
    <t>Витрачання на придбання необоротних активів, у тому числі:</t>
  </si>
  <si>
    <r>
      <t>придбання (створення) нематеріальних активів (розшифрувати)</t>
    </r>
    <r>
      <rPr>
        <i/>
        <sz val="16"/>
        <rFont val="Times New Roman"/>
        <family val="1"/>
        <charset val="204"/>
      </rPr>
      <t xml:space="preserve"> </t>
    </r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</si>
  <si>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</si>
  <si>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</si>
  <si>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</si>
  <si>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Надходження від отримання позик/кредитів/облігацій/векселів</t>
  </si>
  <si>
    <t>Витрачання на сплату дивідендів</t>
  </si>
  <si>
    <t>Витрачання на сплату відсотків за користування позиковим капіталом</t>
  </si>
  <si>
    <t>Залишок коштів на початок року</t>
  </si>
  <si>
    <t>Залишок коштів на кінець року</t>
  </si>
  <si>
    <t>тис. грн</t>
  </si>
  <si>
    <t xml:space="preserve">                   (підпис)</t>
  </si>
  <si>
    <t>Надходження грошових коштів від операційної діяльності</t>
  </si>
  <si>
    <t>Інші надходження, усього, у тому числі:</t>
  </si>
  <si>
    <t>капітальне будівництво, усього, у тому числі:</t>
  </si>
  <si>
    <t/>
  </si>
  <si>
    <t>Собівартість реалізованої продукції (товарів, робіт, послуг), усього, у тому числі:</t>
  </si>
  <si>
    <t>Матеріальні витрати (розшифрувати)</t>
  </si>
  <si>
    <r>
      <t xml:space="preserve">Чистий дохід від реалізації продукції (товарів, робіт, послуг) </t>
    </r>
    <r>
      <rPr>
        <sz val="16"/>
        <rFont val="Times New Roman"/>
        <family val="1"/>
        <charset val="204"/>
      </rPr>
      <t>(розшифрувати)</t>
    </r>
  </si>
  <si>
    <t>Інші адміністративні витрати (розшифрувати)</t>
  </si>
  <si>
    <r>
      <t>Інші фінансові доходи</t>
    </r>
    <r>
      <rPr>
        <sz val="16"/>
        <rFont val="Times New Roman"/>
        <family val="1"/>
        <charset val="204"/>
      </rPr>
      <t xml:space="preserve"> (розшифрувати)</t>
    </r>
  </si>
  <si>
    <r>
      <rPr>
        <b/>
        <sz val="16"/>
        <rFont val="Times New Roman"/>
        <family val="1"/>
        <charset val="204"/>
      </rPr>
      <t>Фінансові витрати</t>
    </r>
    <r>
      <rPr>
        <sz val="16"/>
        <rFont val="Times New Roman"/>
        <family val="1"/>
        <charset val="204"/>
      </rPr>
      <t xml:space="preserve"> (розшифрувати)</t>
    </r>
  </si>
  <si>
    <r>
      <t>Інші доходи</t>
    </r>
    <r>
      <rPr>
        <sz val="16"/>
        <rFont val="Times New Roman"/>
        <family val="1"/>
        <charset val="204"/>
      </rPr>
      <t xml:space="preserve"> (розшифрувати)</t>
    </r>
  </si>
  <si>
    <t>Інші операційні витрати (розшифрувати)</t>
  </si>
  <si>
    <t>придбання (виготовлення) інших необоротних матеріальних активів (розшифрувати)</t>
  </si>
  <si>
    <t>довгострокові зобов'язання (розшифрувати)</t>
  </si>
  <si>
    <t>короткострокові зобов'язання (розшифрувати)</t>
  </si>
  <si>
    <t>інші фінансові зобов'язання (розшифрувати)</t>
  </si>
  <si>
    <t>Фонд оплату праці</t>
  </si>
  <si>
    <t>8030</t>
  </si>
  <si>
    <t>Чистий дохід від реалізації продукції (товарів, робіт, послуг), усього, у тому числі:</t>
  </si>
  <si>
    <t>ДОХОДИ</t>
  </si>
  <si>
    <t>Інші фінансові доходи, усього, у тому числі:</t>
  </si>
  <si>
    <t>ВИТРАТИ</t>
  </si>
  <si>
    <t>Інші витрати, усього, у т.ч:</t>
  </si>
  <si>
    <t>Адміністративні витрати:</t>
  </si>
  <si>
    <t>Інші адміністративні витрати, усього, у т.ч.:</t>
  </si>
  <si>
    <t>ВСЬОГО ВИТРАТ:</t>
  </si>
  <si>
    <t>1.</t>
  </si>
  <si>
    <t>у т.ч. використано на:</t>
  </si>
  <si>
    <t>1.1</t>
  </si>
  <si>
    <t>1.2</t>
  </si>
  <si>
    <t>Адміністративні витрати, усього, у тому числі:</t>
  </si>
  <si>
    <t>Собівартість реалізованої продукції (товарів, робіт, послуг), усього, у т.ч.:</t>
  </si>
  <si>
    <t>1.3</t>
  </si>
  <si>
    <t>Адміністративні витрати, усього, у т.ч.:</t>
  </si>
  <si>
    <t>Інші операційні витрати, усього, у т.ч.:</t>
  </si>
  <si>
    <t>2.</t>
  </si>
  <si>
    <t>2.1</t>
  </si>
  <si>
    <t>2.2</t>
  </si>
  <si>
    <t>2.3</t>
  </si>
  <si>
    <t>Придбання (виготовлення) основних засобів, усього, у т.ч.:</t>
  </si>
  <si>
    <t>Придбання (виготовлення) інших необоротних матеріальних активів, усього, у т.ч.:</t>
  </si>
  <si>
    <t>Інші витрати, усього, у т.ч.:</t>
  </si>
  <si>
    <t>Розділ І. Формування фінансових результатів</t>
  </si>
  <si>
    <t>Розділ IІ. Розрахунки з бюджетом</t>
  </si>
  <si>
    <t>Розділ ІІІ. Рух грошових коштів</t>
  </si>
  <si>
    <t>Розділ IV. Капітальні інвестиції</t>
  </si>
  <si>
    <t>Розділ V. Кредитна політика</t>
  </si>
  <si>
    <t>Розділ VI. Дані про персонал та витрати на оплату праці</t>
  </si>
  <si>
    <t>Розшифровка №1 до розділу І "Формування фінансових результатів"</t>
  </si>
  <si>
    <t>Розшифровка до розділу  ІІІ "Рух грошових коштів (за прямим методом)"</t>
  </si>
  <si>
    <t>Розшифровка до розділу  IV. "Капітальні інвестиції"</t>
  </si>
  <si>
    <t>3.</t>
  </si>
  <si>
    <t>3.1</t>
  </si>
  <si>
    <t>6.1</t>
  </si>
  <si>
    <t>Матеріальні витрати, усього, у т.ч.:</t>
  </si>
  <si>
    <t>Витрачання на погашення позик/кредитів/облігацій/векселів</t>
  </si>
  <si>
    <t>Надходження від відсотків за залишками коштів на депозитних рахунках</t>
  </si>
  <si>
    <t>5.1</t>
  </si>
  <si>
    <t>придбання (виготовлення) основних засобів,  усього, у тому числі:</t>
  </si>
  <si>
    <t>Усього доходів</t>
  </si>
  <si>
    <t>Усього видатків</t>
  </si>
  <si>
    <t>Кошти державного бюджету від Національної служби здоров'я України</t>
  </si>
  <si>
    <t>Розшифровка №2 до розділу І "Формування фінансових результатів за джерелами доходів та використання коштів"</t>
  </si>
  <si>
    <t>Інші операційні витрати:</t>
  </si>
  <si>
    <t>до рішення виконавчого комітету міської ради</t>
  </si>
  <si>
    <t>від________________________№_______</t>
  </si>
  <si>
    <t>Комунальне некомерційне підприємство</t>
  </si>
  <si>
    <t>м. Вінниця</t>
  </si>
  <si>
    <r>
      <t xml:space="preserve">Суб"єкт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</si>
  <si>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Департамент охорони здоров'я Вінницької міської ради</t>
  </si>
  <si>
    <t>Охорона здоров'я</t>
  </si>
  <si>
    <t>Загальна медична практика</t>
  </si>
  <si>
    <t>тис. грн.</t>
  </si>
  <si>
    <t>Комунальна</t>
  </si>
  <si>
    <t xml:space="preserve">Нараховані до сплати податки та збори до Державного бюджету України (податкові платежі) </t>
  </si>
  <si>
    <t>відрахування частини чистого прибутку комунальними підприємствами, що є власністю Вінницької міської об"єднаної територіальної громади до бюджету Вінницької міської ОТГ</t>
  </si>
  <si>
    <r>
      <t>придбання (створення) основних засобів (розшифрувати)</t>
    </r>
    <r>
      <rPr>
        <i/>
        <sz val="16"/>
        <rFont val="Times New Roman"/>
        <family val="1"/>
        <charset val="204"/>
      </rPr>
      <t xml:space="preserve"> </t>
    </r>
  </si>
  <si>
    <t xml:space="preserve">Факт
 минулого  2020 року </t>
  </si>
  <si>
    <t xml:space="preserve">Фінансовий план 
поточного 2021 року </t>
  </si>
  <si>
    <t xml:space="preserve">Очікуваний показник до кінця поточного 2021 року </t>
  </si>
  <si>
    <t xml:space="preserve">Плановий  
2022 рік </t>
  </si>
  <si>
    <t xml:space="preserve">Плановий 2022 рік (усього) </t>
  </si>
  <si>
    <t xml:space="preserve">Фінансовий план поточного 2021 року </t>
  </si>
  <si>
    <t>Факт минулого 2020 року</t>
  </si>
  <si>
    <t>Цільове фінансування, усього, у тому числі:</t>
  </si>
  <si>
    <t>Розшифровка до розділу  IV. "Капітальні інвестиції за джерелами надходження" на 2022 рік</t>
  </si>
  <si>
    <t>Собівартість реалізованої продукції (товарів, робіт, послуг):</t>
  </si>
  <si>
    <t>Кошти медичної субвенції з державного бюджету</t>
  </si>
  <si>
    <t>№з/п</t>
  </si>
  <si>
    <t>Кошти обласного бюджету (відшкодування заробітної плати інтернам 1 року навчання)</t>
  </si>
  <si>
    <t>Матеріальні витрати , усього  у т.ч.:</t>
  </si>
  <si>
    <t>медикамети та первязувальні засоби</t>
  </si>
  <si>
    <t>продукти харчування</t>
  </si>
  <si>
    <t>будівельні матеріали</t>
  </si>
  <si>
    <t xml:space="preserve">господарські матеріали </t>
  </si>
  <si>
    <t>бланки медичні</t>
  </si>
  <si>
    <t>1.1.1</t>
  </si>
  <si>
    <t>1.1.2</t>
  </si>
  <si>
    <t>1.1.3</t>
  </si>
  <si>
    <t>1.1.4</t>
  </si>
  <si>
    <t>1.1.5</t>
  </si>
  <si>
    <t>послуги з прання та чищення білизни</t>
  </si>
  <si>
    <t>послуги з обслуговування підйомників</t>
  </si>
  <si>
    <t>послуги з обслуговувння ліфтів</t>
  </si>
  <si>
    <t>послуги з монтажу системи киснепостачання</t>
  </si>
  <si>
    <t>послуги з ремонту медтехніки</t>
  </si>
  <si>
    <t>послуги з повірки медтехніки</t>
  </si>
  <si>
    <t>1.2.1</t>
  </si>
  <si>
    <t>папір, канцтовари</t>
  </si>
  <si>
    <t>витрати , повязані з використанням службового автомобіля (пмм, пальне)</t>
  </si>
  <si>
    <t>автозапчастини</t>
  </si>
  <si>
    <t>1.2.2</t>
  </si>
  <si>
    <t>1.2.3</t>
  </si>
  <si>
    <t>1.2.4</t>
  </si>
  <si>
    <t>1.2.5</t>
  </si>
  <si>
    <t>послуги з роширення структурованої кабельної мережі</t>
  </si>
  <si>
    <t>послуги з технічного обслуговування вогнегасників</t>
  </si>
  <si>
    <t>послуги з атестації робочих місць</t>
  </si>
  <si>
    <t>послуги з дератизації та дезінсекції</t>
  </si>
  <si>
    <t>списання вартості періодичних видань (інші послуги)</t>
  </si>
  <si>
    <t>послуги зв'язку</t>
  </si>
  <si>
    <t>послуги Інтернету</t>
  </si>
  <si>
    <t xml:space="preserve">послуги із складання формуляру </t>
  </si>
  <si>
    <t>інформаційно-консультативні послуги</t>
  </si>
  <si>
    <t>послуги з заправки картриджів</t>
  </si>
  <si>
    <t>послуги з охорони приміщень</t>
  </si>
  <si>
    <t>послуги централізованого архіву</t>
  </si>
  <si>
    <t>послуги із страхування цивільно-правової відповідальності власників транспортних засобів</t>
  </si>
  <si>
    <t>послуги із обов'язкового  особисте страхування водіїв від нещасних випадків на транспорті</t>
  </si>
  <si>
    <t>послуги із навчання персоналу</t>
  </si>
  <si>
    <t>послуги із утилізація небезпечних відходів</t>
  </si>
  <si>
    <t>рекламні послуги (обслуговування сайту, сторінки )</t>
  </si>
  <si>
    <t>послуги із обслуговування комп'ютерної техніки</t>
  </si>
  <si>
    <t>Витрати на оплату праці ( листи непрацездатності)</t>
  </si>
  <si>
    <t>Інші витрати ,у т.ч.</t>
  </si>
  <si>
    <t>включено до витрат податкового зобовязання із ПДВ частку використання товарів/послуг в оподатковуваних операціях у % відношенні</t>
  </si>
  <si>
    <t>2.1.1</t>
  </si>
  <si>
    <t>2.1.2</t>
  </si>
  <si>
    <t>2.1.3</t>
  </si>
  <si>
    <t>2.1.5</t>
  </si>
  <si>
    <t xml:space="preserve"> послуги  теплопостачання</t>
  </si>
  <si>
    <t xml:space="preserve"> послуги водопостачання та водовідведення</t>
  </si>
  <si>
    <t xml:space="preserve"> послуги електропостачання</t>
  </si>
  <si>
    <t xml:space="preserve"> послуги з вивезення сміття</t>
  </si>
  <si>
    <t xml:space="preserve"> послуги теплопостачання</t>
  </si>
  <si>
    <t xml:space="preserve"> послуги  з вивезення сміття</t>
  </si>
  <si>
    <t>послуги з виготовлення ПКД</t>
  </si>
  <si>
    <t>послуги з перевезення медичних працівників</t>
  </si>
  <si>
    <t>Інші адміністративні  витрати, усього, у т.ч.:</t>
  </si>
  <si>
    <t>2.2.1</t>
  </si>
  <si>
    <t>2.2.5</t>
  </si>
  <si>
    <t>Інші операційні витрати усього, у т.ч.:</t>
  </si>
  <si>
    <t>2.3.5</t>
  </si>
  <si>
    <t>Залишок матеріалів, придбаних у минулих періодах за рахунок коштів ВМОТГ</t>
  </si>
  <si>
    <t>3.1.1</t>
  </si>
  <si>
    <t>послуги з обслуговування ліфтів</t>
  </si>
  <si>
    <t>послуги з ремонту медичної техніки</t>
  </si>
  <si>
    <t>послуги з супроводу програм</t>
  </si>
  <si>
    <t>послуги звязку</t>
  </si>
  <si>
    <t>послуги з обслуговування пожежної сигналізації, пожежних гігрантів</t>
  </si>
  <si>
    <t>послуги архіву ЦБ ДОЗ</t>
  </si>
  <si>
    <t>послуги з технічного обслуговування компютерної техніки</t>
  </si>
  <si>
    <t>Залишок матеріалів, придбаних у минулих періодах за рахунок коштів медичної субвенції з державного бюджету</t>
  </si>
  <si>
    <t>5.1.1</t>
  </si>
  <si>
    <t>7.</t>
  </si>
  <si>
    <t>податок на землю</t>
  </si>
  <si>
    <t>пеня</t>
  </si>
  <si>
    <t>8.</t>
  </si>
  <si>
    <t>засоби для прання, чищення та особистої гігієни</t>
  </si>
  <si>
    <t>господарські товари</t>
  </si>
  <si>
    <t>Інші витрати усього, у т.ч.</t>
  </si>
  <si>
    <t xml:space="preserve">послуги із захоронення </t>
  </si>
  <si>
    <t>послуги із обслуговування підйомників</t>
  </si>
  <si>
    <t>послуги із обслуговування ліфтів</t>
  </si>
  <si>
    <t>витрати повязані з використанням службових автомобілів(бензин,пмм)</t>
  </si>
  <si>
    <t>господарські товари та засоби</t>
  </si>
  <si>
    <t>послуги з обслуговування пожежної сигналізації</t>
  </si>
  <si>
    <t>послуги з землеустрою</t>
  </si>
  <si>
    <t>бланки лікарняних листів</t>
  </si>
  <si>
    <t>послуги із страхування</t>
  </si>
  <si>
    <t>послуги з ремонту та обслуговування автомобіля</t>
  </si>
  <si>
    <t>послуги редакційні</t>
  </si>
  <si>
    <t>послуги з підшивки документації</t>
  </si>
  <si>
    <t>землевпорядні роботи</t>
  </si>
  <si>
    <t>рекламні послуги (проведення фотозйомки)</t>
  </si>
  <si>
    <t>послуги з поточного ремонту приміщень</t>
  </si>
  <si>
    <t>списання вартості періодичних видань</t>
  </si>
  <si>
    <t>касове обслуговування</t>
  </si>
  <si>
    <t>10.</t>
  </si>
  <si>
    <t>Залишок матеріалів, наданих благодійною допомогою за минулий період</t>
  </si>
  <si>
    <t>11.</t>
  </si>
  <si>
    <t>Амортизація усього, у т.ч.:</t>
  </si>
  <si>
    <t>амортизація основних засобів і нматеріальних активів загальногосподарського призначення</t>
  </si>
  <si>
    <t>адвокатські послуги</t>
  </si>
  <si>
    <t>послуги з обслуговування програмного забезпечення</t>
  </si>
  <si>
    <t>послуги з ремонту пробутової техніки</t>
  </si>
  <si>
    <t>послуги програмного забезпечення "Медок"</t>
  </si>
  <si>
    <t>послуги з поповнення Смарт-картки</t>
  </si>
  <si>
    <t>послуги з навчання персоналу</t>
  </si>
  <si>
    <t>послуги з підготовки внутрішньобудинкових мереж до опалювального сезону</t>
  </si>
  <si>
    <t>редакційні послуги</t>
  </si>
  <si>
    <t>Інші операційні витрати, усього , в т.ч.:</t>
  </si>
  <si>
    <t>9.</t>
  </si>
  <si>
    <t>10.2</t>
  </si>
  <si>
    <t>10.2.1</t>
  </si>
  <si>
    <t>12.</t>
  </si>
  <si>
    <t>Залишок матеріалів, придбаних у минулих періодах за рахунок коштів отриманих від надання послуг (основна господарська діяльність)</t>
  </si>
  <si>
    <t>послуги з бакдосліджень на ПЛР</t>
  </si>
  <si>
    <t>медичні бланки</t>
  </si>
  <si>
    <t>страхові послуги</t>
  </si>
  <si>
    <t>папір, канцелярські товари</t>
  </si>
  <si>
    <t>13.</t>
  </si>
  <si>
    <t>14.</t>
  </si>
  <si>
    <t>14.1</t>
  </si>
  <si>
    <t>14.2</t>
  </si>
  <si>
    <t>Надходження від відсотків за залишками коштів на депозитних  рахунках</t>
  </si>
  <si>
    <t>послуги з повірки лічильників (тепла, електроенергії,)</t>
  </si>
  <si>
    <t>плата за оренду нерухомого майна</t>
  </si>
  <si>
    <t>послуги теплопостачання</t>
  </si>
  <si>
    <t>послуги з технічного обстеження обєктів нерухомого майна(експертних висновків)</t>
  </si>
  <si>
    <t>послуги з вивозу сміття (транспортні послуги)</t>
  </si>
  <si>
    <t>абонпалат за надання каналу передавання даних</t>
  </si>
  <si>
    <t>послуги із обслуговування пожежної сигналізації та пожежних гігрантів</t>
  </si>
  <si>
    <t>послуги з заправки  та відновлення картриджів</t>
  </si>
  <si>
    <t>послуги з ремонту компютерної техніки</t>
  </si>
  <si>
    <t>послуги із обслуговування програмного забезпечення(Агрософт)</t>
  </si>
  <si>
    <t>послуги із обслуговування програмного забезпечення МЕдок</t>
  </si>
  <si>
    <t>послуги з лабораторних досліджень (бакобстежень)</t>
  </si>
  <si>
    <t>послуги із виміру опору ізоляції апаратури, ізоляції кабелів</t>
  </si>
  <si>
    <t>послуги із бакобстеження медпрацівників , медогляду медпрацівників</t>
  </si>
  <si>
    <t>послуги з монтажу системи киснепостачання (послуги з оплати експертного звіту з монтажу системи киснепостачання)</t>
  </si>
  <si>
    <t>послуги із  страхування медперсоналу (ВІЛ, гепатит)</t>
  </si>
  <si>
    <t>послуги з поточного ремонту жіночої консультації та 1 поверху пологового</t>
  </si>
  <si>
    <t>послуги з ремонту ремонту лічильника кисню</t>
  </si>
  <si>
    <t xml:space="preserve">технічна повірка точок обліку </t>
  </si>
  <si>
    <t>послуги повяані з системами та підтримкою, технічний нагляд</t>
  </si>
  <si>
    <t>послуги з надання доступу до Інтернет порталу (Радник ДЗ)</t>
  </si>
  <si>
    <t>послуги з експертизи</t>
  </si>
  <si>
    <t>послуги з монтажу пожежних шаф</t>
  </si>
  <si>
    <t>послуги з опломбування лічильниката , повірки та монтажу лічильника</t>
  </si>
  <si>
    <t>послуги з поточного ремонту трубопровода</t>
  </si>
  <si>
    <t>послуги з постачання пакетів програмного забезпечення</t>
  </si>
  <si>
    <t>послуги з гідравлічного випробування внутрішньобудинкової мережі</t>
  </si>
  <si>
    <t>інші експлуатаційні витрати  (ЦПМСД 3)</t>
  </si>
  <si>
    <t xml:space="preserve">абонплата за надання каналу передавання данних </t>
  </si>
  <si>
    <t>миючі, засоби для прання, чищення та особистої гігієни</t>
  </si>
  <si>
    <t>миючі,засоби для прання чищення та особистої гігієни</t>
  </si>
  <si>
    <t>миючі,засоби для прання, чищення,  та особистої гігієни</t>
  </si>
  <si>
    <t>миючі, засоби для прання, чищення,  та особистої гігієни</t>
  </si>
  <si>
    <t>персональний комп'ютер (2 шт)</t>
  </si>
  <si>
    <t>лапароскопічна стойка (1 шт)</t>
  </si>
  <si>
    <t>принтер МФУ (3 шт)</t>
  </si>
  <si>
    <t>пральна машина (2 шт)</t>
  </si>
  <si>
    <t>повітродувка (пилосос д/листя) (1 шт)</t>
  </si>
  <si>
    <t>мікродозатор 8 -канальний (1 шт)</t>
  </si>
  <si>
    <t>гістероскопічна стойка (1 шт)</t>
  </si>
  <si>
    <t>апарат ШВЛ Neumovent (9 шт)</t>
  </si>
  <si>
    <t>холодильна камера Snige (1 шт)</t>
  </si>
  <si>
    <t>функціональне ліжко TM-D 4062(14 шт)</t>
  </si>
  <si>
    <t>інфузійна помпа КЛ-8052N(8 шт)</t>
  </si>
  <si>
    <t>шприцевий насос (8 шт)</t>
  </si>
  <si>
    <t>система рентгенівська мобільна Ultra 200A(1 шт)</t>
  </si>
  <si>
    <t>комплект д/д методом ІФА (1 шт)</t>
  </si>
  <si>
    <t>монітор пацієнта Osen8000 (8 шт)</t>
  </si>
  <si>
    <t>монітор пацієнта Osen8000p з капнографією   (8 шт)</t>
  </si>
  <si>
    <t>пульсоксиметр Brightfield Healthcare KH-381   (15 шт)</t>
  </si>
  <si>
    <t>електрокардіограф Brightfield Healthcare Е12   (3 шт)</t>
  </si>
  <si>
    <t>система УЗД  (1 шт)</t>
  </si>
  <si>
    <t>дефібрілятор Rescue Life(1 шт)</t>
  </si>
  <si>
    <t>концентратор кисню з подвійним потоком OLV *10 (9 шт)</t>
  </si>
  <si>
    <t>ларингоскоп KaWe (3 шт)</t>
  </si>
  <si>
    <t>відеоларингоскоп VS -10S(2 шт)</t>
  </si>
  <si>
    <t>опромінювач бактерицидний ОБПе-450м (4 шт)</t>
  </si>
  <si>
    <t>насос д/ентерального годування (1 шт)</t>
  </si>
  <si>
    <t>концентратор кисню 10 л (10 шт)</t>
  </si>
  <si>
    <t>ліжка медичні функціональні (30 шт)</t>
  </si>
  <si>
    <t>візок  для транспортування хворих (каталка) ТБС -200 (2 шт)</t>
  </si>
  <si>
    <t>ліжко -трансформер (гінекологічне)(3 шт)</t>
  </si>
  <si>
    <t>сканер УЗД НS 30 (1 шт)</t>
  </si>
  <si>
    <t>термостат водяний TW -2(1 шт)</t>
  </si>
  <si>
    <t>центрифуга лабораторна MICRO ed CV -3MT (2 шт)</t>
  </si>
  <si>
    <t>аквадистилятор електричний DE -5 (1 шт)</t>
  </si>
  <si>
    <t>термостат сухоповітряний ТС-20(1 шт)</t>
  </si>
  <si>
    <t>аналізатор газового складу , електролітів , метаболітів, показників крові (1 шт)</t>
  </si>
  <si>
    <t>ліжко двохсекційне (34 шт)</t>
  </si>
  <si>
    <t>картофелечистка Торгмаш МОК (1 шт)</t>
  </si>
  <si>
    <t>фотокаталітичні знезаражувачі (5 шт)</t>
  </si>
  <si>
    <t>апарат ШВЛ (3 шт)</t>
  </si>
  <si>
    <t>монітр пацієнта (3 шт)</t>
  </si>
  <si>
    <t>модуль капнографії   BLT бокового потоку</t>
  </si>
  <si>
    <t xml:space="preserve">генератор дизельний </t>
  </si>
  <si>
    <t>придбання (створення) нематеріальних активів,  усього, у тому числі:</t>
  </si>
  <si>
    <t>придбання (виготовлення) інших необоротних матеріальних активів,  усього, у тому числі:</t>
  </si>
  <si>
    <t>модернізація, модифікація (добудова , дообладнання, реконструкція) основних засобів, усього, у тому числі:</t>
  </si>
  <si>
    <t>тумбочка приліжкова (31 шт)</t>
  </si>
  <si>
    <t>лампи бактерецидні (11 шт)</t>
  </si>
  <si>
    <t>комутатор (1 шт)</t>
  </si>
  <si>
    <t>монітор  19  (1 шт)</t>
  </si>
  <si>
    <t>блок живлення (2 шт)</t>
  </si>
  <si>
    <t>м'який інвентар (1000 шт)</t>
  </si>
  <si>
    <t>жалюзі вертикальні (1 шт)</t>
  </si>
  <si>
    <t>пульсоксиметр (5 шт)</t>
  </si>
  <si>
    <t>відеодомофон з панелю (1 шт)</t>
  </si>
  <si>
    <t>відеокамери (5 шт)</t>
  </si>
  <si>
    <t>відеореєстратор (1 шт)</t>
  </si>
  <si>
    <t>монітор  АSUS 21,5  (1 шт)</t>
  </si>
  <si>
    <t>процесор AMD 3400G(1 шт)</t>
  </si>
  <si>
    <t>материнська плата МВ (1 шт)</t>
  </si>
  <si>
    <t>жорсткий диск (2 шт)</t>
  </si>
  <si>
    <t>блок живлення (2шт)  ***</t>
  </si>
  <si>
    <t>мікродозатор одноканальний(2 шт)</t>
  </si>
  <si>
    <t>лампи бактерецидні (10 шт)***</t>
  </si>
  <si>
    <t>настінний дозатор  з розеткою (8 шт)</t>
  </si>
  <si>
    <t>пульсоксиметр  ВМ 1000 В (40 шт)</t>
  </si>
  <si>
    <t>відсмоктувач медичний (8 шт)</t>
  </si>
  <si>
    <t>м'який інвентар (1000 шт) ***</t>
  </si>
  <si>
    <t>стіл процедурний (4 шт)</t>
  </si>
  <si>
    <t>стелаж (2 шт)</t>
  </si>
  <si>
    <t>телефони мобільні (15 шт)</t>
  </si>
  <si>
    <t>меблі офісні (1 шт)</t>
  </si>
  <si>
    <t>комутатор (1 шт) ***</t>
  </si>
  <si>
    <t>коляска інвалідна (1 шт)</t>
  </si>
  <si>
    <t>маршрутирізатор (2 шт)</t>
  </si>
  <si>
    <t>опромінювач бактерицидний ОБН -150М (30 шт)</t>
  </si>
  <si>
    <t>опрмінювач УФО Стандарт 30 (4 шт)</t>
  </si>
  <si>
    <t>дозатор кисню настінний із зволожувачем           (100 шт)</t>
  </si>
  <si>
    <t>мішок дихальний АМБУ дорослий ) (3 шт)</t>
  </si>
  <si>
    <t>мішок дихальний АМБУ дитячий ) (3 шт)</t>
  </si>
  <si>
    <t>програмне забезпечення (1 шт)</t>
  </si>
  <si>
    <t>модернізація ПК (1 шт)</t>
  </si>
  <si>
    <t>бойлери     Ariston ( 6 шт)</t>
  </si>
  <si>
    <t xml:space="preserve">материнська плата </t>
  </si>
  <si>
    <t>програмне забезпечення (1шт)</t>
  </si>
  <si>
    <t>пральна машина</t>
  </si>
  <si>
    <t>меблі медичні</t>
  </si>
  <si>
    <t>бойлери Ariston (6 шт)</t>
  </si>
  <si>
    <t>мотокоса Vitals (1шт)</t>
  </si>
  <si>
    <t>мішок дихальний АМБУ дитячий (3 шт)</t>
  </si>
  <si>
    <t>мішок дихальний АМБУ дорослий (3 шт)</t>
  </si>
  <si>
    <t>дозатор кисню настінний із зволожувачем (100 шт)</t>
  </si>
  <si>
    <t>опромінювач УФО Стандарт 30 (4 шт)</t>
  </si>
  <si>
    <t>опромінювач бактерицидний ОБН-150М (30 шт)</t>
  </si>
  <si>
    <t>маршрутизатор (2шт)</t>
  </si>
  <si>
    <t>коляска інвалідна (1шт)</t>
  </si>
  <si>
    <t>комутатор (1шт)</t>
  </si>
  <si>
    <t>телефони мобільні (15шт)</t>
  </si>
  <si>
    <t>стелаж (2шт)</t>
  </si>
  <si>
    <t>стіл процедурний (4шт)</t>
  </si>
  <si>
    <t>мякий інвентар (1000 шт)</t>
  </si>
  <si>
    <t>відсмоктувач медичний (8шт)</t>
  </si>
  <si>
    <t>пульсоксиметр ВМ 1000В</t>
  </si>
  <si>
    <t>настінний дозатор з розеткою (8 шт)</t>
  </si>
  <si>
    <t>лампи бактерицидні (10 шт)</t>
  </si>
  <si>
    <t>мікродозатор одноканальний (2шт)</t>
  </si>
  <si>
    <t>жорсткий диск (2шт)</t>
  </si>
  <si>
    <t>матринська плата МВ (1шт)</t>
  </si>
  <si>
    <t>процесор AMD 3400G (1шт)</t>
  </si>
  <si>
    <t>монітор ASUS 21,5(1шт)</t>
  </si>
  <si>
    <t>відеореєстратор</t>
  </si>
  <si>
    <t>відеокамери (5шт)</t>
  </si>
  <si>
    <t>відеодомофон з панеллю (1шт)</t>
  </si>
  <si>
    <t>пульсоксиметр (5шт)</t>
  </si>
  <si>
    <t>балони  кисневі (16 шт)</t>
  </si>
  <si>
    <t>меблі офісні (б/в)</t>
  </si>
  <si>
    <t>морозильна камера (1 шт)</t>
  </si>
  <si>
    <t>контейнер під сміття (3шт)</t>
  </si>
  <si>
    <t>шафа пожежна (15шт)</t>
  </si>
  <si>
    <t>лічильник електроенергії (1 шт)</t>
  </si>
  <si>
    <t>лампа бактерицидна (18 шт)</t>
  </si>
  <si>
    <t>СРАР система (3шт)</t>
  </si>
  <si>
    <t>тонометри (9шт)</t>
  </si>
  <si>
    <t>кондиціонер (1 шт)</t>
  </si>
  <si>
    <t>монітор 19 (2шт)</t>
  </si>
  <si>
    <t>лампи бактерицидні (11шт)</t>
  </si>
  <si>
    <t>картофелечистка Торгмаш МОК (1шт)</t>
  </si>
  <si>
    <t>аналізатор газового складу, електролітів, метаболітів, показників крові (1шт)</t>
  </si>
  <si>
    <t>термостат сухоповітряний TC-20 (1шт)</t>
  </si>
  <si>
    <t>аквадистилятор електричний DE-5 (1шт)</t>
  </si>
  <si>
    <t>центрифуга лабораторна MICRO ed CV-3MT (2 шт)</t>
  </si>
  <si>
    <t>термостат водяний YW-2 (1шт)</t>
  </si>
  <si>
    <t>сканер УЗД HS 30 (1шт)</t>
  </si>
  <si>
    <t>ліжко-трансформер (гінекологічне)</t>
  </si>
  <si>
    <t>візок для транспортування хворих (каталка) ТБС-200 (2шт)</t>
  </si>
  <si>
    <t>ліжка медичні функціональні (30шт)</t>
  </si>
  <si>
    <t>концентратор кисню 10л (10шт)</t>
  </si>
  <si>
    <t>насос д/ентерального годування (1шт)</t>
  </si>
  <si>
    <t>відеоларингоскоп VS-10S (2шт)</t>
  </si>
  <si>
    <t>концентратор кисню з подвійним потоком OLV*10(9шт)</t>
  </si>
  <si>
    <t>дефібрилятор Rescue Life (1шт)</t>
  </si>
  <si>
    <t>система УЗД (1шт)</t>
  </si>
  <si>
    <t>електрокардіограф Brightfield Healthcare Е-12 (3 шт)</t>
  </si>
  <si>
    <t>пульсоксиметр Brightfield Healthcare KH-381 (15 шт)</t>
  </si>
  <si>
    <t>монітор пацієнта Osen8000 з капнографією (8шт)</t>
  </si>
  <si>
    <t>монітор пацієнта Osen8000 (8шт)</t>
  </si>
  <si>
    <t>комплект д/д методом ІФА (1шт)</t>
  </si>
  <si>
    <t>система рентгенівська мобільна Ultra 200-A(1шт)</t>
  </si>
  <si>
    <t>шприцевий насос (8шт)</t>
  </si>
  <si>
    <t>інфузійна помпа КЛ-8052 N(8шт)</t>
  </si>
  <si>
    <t>функціональне ліжко ТМ-D 4062 (14 шт)</t>
  </si>
  <si>
    <t>холодиьна камера Snige (1 шт)</t>
  </si>
  <si>
    <t>апарат ШВЛ Neumovent (9шт)</t>
  </si>
  <si>
    <t>гістероскопічна стойка(1шт)</t>
  </si>
  <si>
    <t>мікродозатор</t>
  </si>
  <si>
    <t>повітродувка(пиилосос для листя)</t>
  </si>
  <si>
    <t>пральна машина (2шт)</t>
  </si>
  <si>
    <t>принтер МФУ</t>
  </si>
  <si>
    <t>лапараскопічна стойка (1шт)</t>
  </si>
  <si>
    <t>персональний компютер (2шт)</t>
  </si>
  <si>
    <t>система відеонагляду</t>
  </si>
  <si>
    <t>система пожежної сигналізації</t>
  </si>
  <si>
    <t>медичне електричне ліжко-трансформер (3 шт)</t>
  </si>
  <si>
    <t>аналізатор біохімічний (1 шт)</t>
  </si>
  <si>
    <t>системний блок (3 шт)</t>
  </si>
  <si>
    <t>шприцевий насос двоканальний (3 шт)</t>
  </si>
  <si>
    <t>лампа операційна (безтіньова) (1 шт)</t>
  </si>
  <si>
    <t>операційний стіл</t>
  </si>
  <si>
    <t>модуль капнографії  бокового потоку (2 шт)</t>
  </si>
  <si>
    <t>модульний монітор пацієнта (2 шт)</t>
  </si>
  <si>
    <t>апарат ШВЛ(3 шт)</t>
  </si>
  <si>
    <t xml:space="preserve">генератор дизельний ( 1 шт) </t>
  </si>
  <si>
    <t>кисневі концентратори (4шт)</t>
  </si>
  <si>
    <t>апарат ШВЛ (1 шт)</t>
  </si>
  <si>
    <t>лічильник кисню (1 шт)</t>
  </si>
  <si>
    <t>ПКД (реконструкція системи киснепостачання)</t>
  </si>
  <si>
    <t>система киснепостачання</t>
  </si>
  <si>
    <t xml:space="preserve">металева огорожа </t>
  </si>
  <si>
    <t>коробка КСК (5 шт)</t>
  </si>
  <si>
    <t>радіатори біметалеві</t>
  </si>
  <si>
    <t>вогнегасник (10 шт)</t>
  </si>
  <si>
    <t>системний блок  (5 шт)</t>
  </si>
  <si>
    <t>бікси КСК (10 шт)</t>
  </si>
  <si>
    <t>каталка для  роздачі їжі (1 шт)</t>
  </si>
  <si>
    <t xml:space="preserve">стерильний бокс  </t>
  </si>
  <si>
    <t>шприцевий насос двохканальний  (3 шт)</t>
  </si>
  <si>
    <t>кисневі концентратори (4 шт)</t>
  </si>
  <si>
    <t>операційний стіл (1 шт)</t>
  </si>
  <si>
    <t>лампа операційна безтіньова (1 шт)</t>
  </si>
  <si>
    <t>медичне електричне (акушерське) ліжко трансформер(3 шт)</t>
  </si>
  <si>
    <t>наркозно-дихальний апарат (1 шт)</t>
  </si>
  <si>
    <t>пеленальний столик (6 шт)</t>
  </si>
  <si>
    <t>ситема обігріву на столі (1 шт)</t>
  </si>
  <si>
    <t>фетальний монітор (5 шт)</t>
  </si>
  <si>
    <t>обігрів д/немовлят "Лелека"</t>
  </si>
  <si>
    <t>ліжко дитяче (д/немовлят)(10 шт)</t>
  </si>
  <si>
    <t>кондиціонер б/в (1 шт)</t>
  </si>
  <si>
    <t>принтер кольоровий EPSON,(1) БФП (2 шт)</t>
  </si>
  <si>
    <t xml:space="preserve"> Директор  КНП "ВМКПБ №1"</t>
  </si>
  <si>
    <t>лампа операційна безтіньова</t>
  </si>
  <si>
    <t>медичне операційне ліжко-трасформер</t>
  </si>
  <si>
    <t>персональний компютер</t>
  </si>
  <si>
    <t>монітор</t>
  </si>
  <si>
    <t>блок живлення</t>
  </si>
  <si>
    <t>кондиціонер</t>
  </si>
  <si>
    <t>морозильна камера</t>
  </si>
  <si>
    <t>жалюзі вертикальні</t>
  </si>
  <si>
    <t>меблі офісні</t>
  </si>
  <si>
    <t>бойлери ARISTON</t>
  </si>
  <si>
    <t xml:space="preserve">вогнегасник </t>
  </si>
  <si>
    <t xml:space="preserve">бікси КСК </t>
  </si>
  <si>
    <t>миючі засоби для прання,чищення та особистої гігієни</t>
  </si>
  <si>
    <t>господарські матеріали</t>
  </si>
  <si>
    <t>послуги водопостачання та водовідведення</t>
  </si>
  <si>
    <t>послуги електропостачання</t>
  </si>
  <si>
    <t>послуги з вивезення сміття</t>
  </si>
  <si>
    <t>послуги з обслуговуванням ліфтів</t>
  </si>
  <si>
    <t>послуги з монтажу системи киснепостачання (послуги з оплати експертного звіту з монтажу системи киснепотачання)</t>
  </si>
  <si>
    <t>послуги з лабораторних досліджень</t>
  </si>
  <si>
    <t>послуги із утилізації небезпечних відходів</t>
  </si>
  <si>
    <t>послуги з поточного ремонту ж/к та 1 пов.пологового</t>
  </si>
  <si>
    <t>послуги з ремонту лічильника кисню</t>
  </si>
  <si>
    <t>послуги зі страхування медперсоналу</t>
  </si>
  <si>
    <t>експлуатаційні витрати (ЦПМСД№3)</t>
  </si>
  <si>
    <t>послуги із захоронення</t>
  </si>
  <si>
    <t>миючі засоюи для прання, чищення та особистої гігієни</t>
  </si>
  <si>
    <t>папір канцтовари</t>
  </si>
  <si>
    <t>витрати повязані з використанням службового автомобіля(пмм, пальне</t>
  </si>
  <si>
    <t>технічна повірка точок обліку</t>
  </si>
  <si>
    <t>послуги з технічногообстеження обєктів нерухомого майна(експертний висновків)</t>
  </si>
  <si>
    <t>послуги експертизи</t>
  </si>
  <si>
    <t>послуги з мотажу пожежних шаф</t>
  </si>
  <si>
    <t>послуги з гідравлічного випробовування внутрішньобудинкової мережі</t>
  </si>
  <si>
    <t>послуги атестації робочих місць</t>
  </si>
  <si>
    <t>послуги з опломбування лічильника та повірки та монтажу лічильника</t>
  </si>
  <si>
    <t>абонплата за надання каналу передавання даних</t>
  </si>
  <si>
    <t>послуги інтернету</t>
  </si>
  <si>
    <t>послуги зі складання формуляру</t>
  </si>
  <si>
    <t>послуги з надання досткпу до Інтернет порталу (радник ДЗ)</t>
  </si>
  <si>
    <t>послуги з обслуговування пожежнї сигналізації та пожежних гігрантів</t>
  </si>
  <si>
    <t>послуги з заправки та відновлення катриджів</t>
  </si>
  <si>
    <t>послуги з утилізації небезпечних відходів</t>
  </si>
  <si>
    <t>рекламні послуги (обслуговування сайту)</t>
  </si>
  <si>
    <t>послуги з постачанння пакетів програмного забезпечення</t>
  </si>
  <si>
    <t>послуги з обслуговування програмного забезпечення Медок</t>
  </si>
  <si>
    <t>послуги з обслуговування програмного забезпечення Агрософт</t>
  </si>
  <si>
    <t>послуги з повірки лічильників (тепла, електроенергії)</t>
  </si>
  <si>
    <t>послуги з ремонту приміщень</t>
  </si>
  <si>
    <t>журнали, конверти</t>
  </si>
  <si>
    <t>перевезення працівників</t>
  </si>
  <si>
    <t>господарські товари, технічний інвентар</t>
  </si>
  <si>
    <t>господарські матеріали ,технічний інвентар</t>
  </si>
  <si>
    <t>1.3.2</t>
  </si>
  <si>
    <t>1.3.3</t>
  </si>
  <si>
    <t>Кошти бюджету Вінницької МОТГ/ кошти бюджету ВМТГ</t>
  </si>
  <si>
    <t>медикаменти "Стоп-Грип"</t>
  </si>
  <si>
    <t>3.1.5</t>
  </si>
  <si>
    <t>5.1.2</t>
  </si>
  <si>
    <t>5.1.3</t>
  </si>
  <si>
    <t>5.1.5</t>
  </si>
  <si>
    <t>5.2</t>
  </si>
  <si>
    <t>5.2.1</t>
  </si>
  <si>
    <t>5.2.2</t>
  </si>
  <si>
    <t>5.2.3</t>
  </si>
  <si>
    <t>7.1</t>
  </si>
  <si>
    <t>7.1.1</t>
  </si>
  <si>
    <t>9.2</t>
  </si>
  <si>
    <t>10.1</t>
  </si>
  <si>
    <t>10.1.1</t>
  </si>
  <si>
    <t>10.1.2</t>
  </si>
  <si>
    <t>10.1.3</t>
  </si>
  <si>
    <t>10.1.5</t>
  </si>
  <si>
    <t>10.2.5</t>
  </si>
  <si>
    <t>10.3</t>
  </si>
  <si>
    <t>11.1</t>
  </si>
  <si>
    <t>11.1.1</t>
  </si>
  <si>
    <t>14.1.1</t>
  </si>
  <si>
    <t>14.1.5</t>
  </si>
  <si>
    <t>14.2.1</t>
  </si>
  <si>
    <t>15.</t>
  </si>
  <si>
    <t>15.1</t>
  </si>
  <si>
    <t>15.1.1</t>
  </si>
  <si>
    <t>16.</t>
  </si>
  <si>
    <t>16.1</t>
  </si>
  <si>
    <t>16.1.4</t>
  </si>
  <si>
    <t>16.2</t>
  </si>
  <si>
    <t>16.2.4</t>
  </si>
  <si>
    <t>6.</t>
  </si>
  <si>
    <t>5.3</t>
  </si>
  <si>
    <t xml:space="preserve">Витрати на оплату праці </t>
  </si>
  <si>
    <t xml:space="preserve">Відрахування на соціальні заходи </t>
  </si>
  <si>
    <t>включення до витрат податкового зобов'язання із ПДВ, частку використання товарів/послуг в оподаткованих операціях у % відношенні</t>
  </si>
  <si>
    <t>Олександр БАНАХ</t>
  </si>
  <si>
    <t>Директор департаменту охорони здоров'я міської ради</t>
  </si>
  <si>
    <t>Олександр ШИШ</t>
  </si>
  <si>
    <t>Директор департаменту економіки і інвестицій міської ради</t>
  </si>
  <si>
    <t>Максим МАРТЬЯНОВ</t>
  </si>
  <si>
    <t>Директор департаменту фінансів міської ради</t>
  </si>
  <si>
    <t>Наталія ЛУЦЕНКО</t>
  </si>
  <si>
    <t>86.1</t>
  </si>
  <si>
    <t>м. Вінниця, вул.Хмельницьке шосе, 98</t>
  </si>
  <si>
    <t>(0432)56-00-17</t>
  </si>
  <si>
    <t xml:space="preserve">Додаток  </t>
  </si>
  <si>
    <t>Директор  КНП "ВМКПБ №1"</t>
  </si>
  <si>
    <t>кювез дитячий (2 шт.)</t>
  </si>
  <si>
    <t xml:space="preserve">кювез дитячий </t>
  </si>
  <si>
    <r>
      <t>Директор КНП "ВМКПБ №1"</t>
    </r>
    <r>
      <rPr>
        <u/>
        <sz val="16"/>
        <rFont val="Times New Roman"/>
        <family val="1"/>
        <charset val="204"/>
      </rPr>
      <t xml:space="preserve"> </t>
    </r>
  </si>
  <si>
    <t>В.о. керуючого справами виконавчого комітету  міської ради</t>
  </si>
  <si>
    <t>Сергій  ЧОРНОЛУЦЬКИЙ</t>
  </si>
  <si>
    <t>інші платежі (профвнески)</t>
  </si>
  <si>
    <t xml:space="preserve">Розрахунки за продукцію (товари, роботи та послуги)  </t>
  </si>
  <si>
    <t>Інші надходження (розшифрувати)</t>
  </si>
  <si>
    <t>ФІНАНСОВИЙ ПЛАН                                                                                                                                                                                                                                                                                                                                                                                                                                                                                                    комунального некомерційного підприємства  "ВІННИЦЬКИЙ МІСЬКИЙ КЛІНІЧНИЙ ПОЛОГОВИЙ БУДИНОК № 1"
на 2022 рік</t>
  </si>
  <si>
    <t>кошти, отримані від надання платних послуг (основна господарсьа діяльність)</t>
  </si>
  <si>
    <t>кошти державного бюджету від Національної служби здоров'я України</t>
  </si>
  <si>
    <t xml:space="preserve">кошти медичної субвенції з державного бюджету </t>
  </si>
  <si>
    <t>кошти обласного бюджету (відшкодування заробітної плати інтернам 1 року навчання)</t>
  </si>
  <si>
    <t xml:space="preserve">кошти, отримані в установленому порядку від реалізації майна </t>
  </si>
  <si>
    <t>кошти від відстотків за залишками коштів на поточних рахунках</t>
  </si>
  <si>
    <t>кошти від відсотків за залишками коштів на депозитних рахунках</t>
  </si>
  <si>
    <t>нарахування амортизації на безоплатно отримані активи</t>
  </si>
  <si>
    <t>оприбуткування на баланс вторсировини</t>
  </si>
  <si>
    <t>медикаменти та перев'язувальні засоби</t>
  </si>
  <si>
    <t>послуги пов'язані з системами та підтримкою технічний нагляд</t>
  </si>
  <si>
    <t>послуги із обов'язковогоособистого страхування водіїв від нещасних випадків на транспорті</t>
  </si>
  <si>
    <t>послуги з ремонту комп'ютерної техніки</t>
  </si>
  <si>
    <t>послуги з обслуговування комп'ютерної техніки</t>
  </si>
  <si>
    <t>медикамети та перв'язувальні засоби</t>
  </si>
  <si>
    <t>Матеріальні витрати, усього  у т.ч.:</t>
  </si>
  <si>
    <t>1.3.5</t>
  </si>
  <si>
    <t>4.</t>
  </si>
  <si>
    <t>5.</t>
  </si>
  <si>
    <t>4.1</t>
  </si>
  <si>
    <t>4.1.1</t>
  </si>
  <si>
    <t>5.2.5</t>
  </si>
  <si>
    <t>5.3.2</t>
  </si>
  <si>
    <t>5.3.3</t>
  </si>
  <si>
    <t>господарські товари, технічний інвеентар</t>
  </si>
  <si>
    <t>9.2.5</t>
  </si>
  <si>
    <t>9.1</t>
  </si>
  <si>
    <t>9.1.1</t>
  </si>
  <si>
    <t>9.1.5</t>
  </si>
  <si>
    <t>8.1</t>
  </si>
  <si>
    <t>8.1.1</t>
  </si>
  <si>
    <t>6.1.2</t>
  </si>
  <si>
    <t>6.1.3</t>
  </si>
  <si>
    <t>поповнення Смарт-картки</t>
  </si>
  <si>
    <t>10.3.5</t>
  </si>
  <si>
    <t>12.1</t>
  </si>
  <si>
    <t>12.1.1</t>
  </si>
  <si>
    <t>13.1</t>
  </si>
  <si>
    <t>13.1.1</t>
  </si>
  <si>
    <t>13.1.2</t>
  </si>
  <si>
    <t>14.2.5</t>
  </si>
  <si>
    <t>Інші витрати усього, у т.ч.:</t>
  </si>
  <si>
    <t>Інші витрати, у т.ч.:</t>
  </si>
  <si>
    <t>Інші витрати,у  т.ч.:</t>
  </si>
  <si>
    <t>кошти бюджету ВМОТГ/кошти бюджету ВМТГ</t>
  </si>
  <si>
    <t>кошти обласного бюджету (відшкодування з/плати інтернам 1 року)</t>
  </si>
  <si>
    <t>кошти орендарів (відшкодування за енергоносії, орендна плата за оренду приміщень, нерухомого майна)</t>
  </si>
  <si>
    <t>кошти, отримані від надання послуг (палати, відшкодування від страхової компанії)</t>
  </si>
  <si>
    <t>кошти, отримані як благодійна допомога (натура)</t>
  </si>
  <si>
    <t>опромінювач фізіотерапевтичний (6 шт)</t>
  </si>
  <si>
    <t>дефібрілятор (2 шт)</t>
  </si>
  <si>
    <t>ваги д/немовлят (20 шт)</t>
  </si>
  <si>
    <t>датчики  SPQ (8 шт) і УЗД ( 1 шт)</t>
  </si>
  <si>
    <t>аудіометр д/немовлят (1 шт)</t>
  </si>
  <si>
    <t xml:space="preserve">система відеонагляду </t>
  </si>
  <si>
    <t>апарат ШВЛ ( 1 шт)</t>
  </si>
  <si>
    <t>камера УФО (5 шт)</t>
  </si>
  <si>
    <t>ємність д/дезінфекції (3 шт)</t>
  </si>
  <si>
    <t>вимірювач АТ з манжетою (15  шт)</t>
  </si>
  <si>
    <t>шафа медична (6 шт)</t>
  </si>
  <si>
    <t>столик інструментальний (6 шт)</t>
  </si>
  <si>
    <t>столик маніпуляційний (6 шт)</t>
  </si>
  <si>
    <t>столик анестезіолога (4 шт)</t>
  </si>
  <si>
    <t>столик надліжковий ( 2 шт)</t>
  </si>
  <si>
    <t>вогнегасник (15 шт)</t>
  </si>
  <si>
    <t>рукав пожежний (5 шт)</t>
  </si>
  <si>
    <t>ствол пожежний (5 шт)</t>
  </si>
  <si>
    <t>мотокоса Vstals   (1 шт)</t>
  </si>
  <si>
    <t>засіб КЗІ(флешка-токен)</t>
  </si>
  <si>
    <t>капітальне будівництво, усього, в т.ч.:</t>
  </si>
  <si>
    <t>кондиціонер (1шт)</t>
  </si>
  <si>
    <t>фотокаталітичні знезаражувачі ( 5 шт)</t>
  </si>
  <si>
    <t>промінювач бактерицидний ОБПе-450м(4шт)</t>
  </si>
  <si>
    <t xml:space="preserve">опромінювач фізіотерапевтичний (6 шт) </t>
  </si>
  <si>
    <t>ліжко дитяче (д/немовлят) (10 шт)</t>
  </si>
  <si>
    <t>аудіометр для немовлят (1 шт)</t>
  </si>
  <si>
    <t>система обігріву на столі (1 шт)</t>
  </si>
  <si>
    <t>обігрів д/немовлят "Лелека"(6 шт)</t>
  </si>
  <si>
    <t>вимірювач АТ  з манжетою (6 шт)</t>
  </si>
  <si>
    <t>тумба приліжкова (20 шт)</t>
  </si>
  <si>
    <t>придбання (створення) нематеріальних активів, усього, в т.ч.:</t>
  </si>
  <si>
    <t>модернізація, модифікація (добудова, дообладнання, реконструкція) основних засобів, усього, в т.ч.:</t>
  </si>
  <si>
    <t>придбання (виготовлення) основних засобів, усього, в т.ч.:</t>
  </si>
  <si>
    <t>придбання (виготовлення) інших необоротних матеріальних активів, усього, в т.ч.:</t>
  </si>
  <si>
    <t>кошти, отримані в установленому порядку від реалізації майна (крім нерухомого майна)</t>
  </si>
  <si>
    <t>Кошти, отримані в установленому порядку від реалізації майна (крім нерухомого майна)</t>
  </si>
  <si>
    <t>кошти орендарів (відшкодування за енергоносії, орендна плата)</t>
  </si>
  <si>
    <t>Кошти орендарів  (відшкодування за енергоносії, орендна плата)</t>
  </si>
  <si>
    <t>Кошти, отримані від надання послуг (основна господарська діяльність)</t>
  </si>
  <si>
    <t>Кошти, отримані як благодійна допомога (натура)</t>
  </si>
  <si>
    <t>Нарахування амортизації на безоплатно отримані активи</t>
  </si>
  <si>
    <t>інші податки, збори та платежі (профвнески)</t>
  </si>
  <si>
    <t>? Чи правильно</t>
  </si>
  <si>
    <t>Інші витрати (виконавчі листи)</t>
  </si>
  <si>
    <t>Інші надходження (кошти бюджету ВМОТГ/кошти бюджету ВМТГ)</t>
  </si>
  <si>
    <t>Інші джерела (кошти бюджету НСЗУ)</t>
  </si>
  <si>
    <t>Бюджетне фінансування (кошти бюджету ВМТГ)</t>
  </si>
  <si>
    <t>послуги з ремонту побутової техніки</t>
  </si>
  <si>
    <t xml:space="preserve"> розш 1</t>
  </si>
  <si>
    <t>в розш 1   0,0</t>
  </si>
  <si>
    <t>кошти субвенцій державного бюджету</t>
  </si>
  <si>
    <t>Кошти субвенцій з державного бюджету</t>
  </si>
  <si>
    <t>дохід від безоплатно отриманих оборотних активів (запаси)</t>
  </si>
  <si>
    <t>Комунальне некомерційне підприємство "Вінницький міський клінічний пологовий будинок №1"</t>
  </si>
  <si>
    <t>паливо</t>
  </si>
  <si>
    <r>
      <t xml:space="preserve">Інші витрати </t>
    </r>
    <r>
      <rPr>
        <sz val="16"/>
        <rFont val="Times New Roman"/>
        <family val="1"/>
        <charset val="204"/>
      </rPr>
      <t>(розшифрувати)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</si>
</sst>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_(* #,##0.0_);_(* \(#,##0.0\);_(* &quot;-&quot;_);_(@_)"/>
    <numFmt numFmtId="180" formatCode="_-* #,##0.0\ _₴_-;\-* #,##0.0\ _₴_-;_-* &quot;-&quot;?\ _₴_-;_-@_-"/>
  </numFmts>
  <fonts count="95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i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6"/>
      <name val="Arial Cyr"/>
      <charset val="204"/>
    </font>
    <font>
      <u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i/>
      <u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u/>
      <sz val="16"/>
      <name val="Times New Roman"/>
      <family val="1"/>
      <charset val="204"/>
    </font>
    <font>
      <u/>
      <sz val="16"/>
      <name val="Arial Cyr"/>
      <charset val="204"/>
    </font>
    <font>
      <b/>
      <u/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6"/>
      <color theme="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6"/>
      <name val="Arial Cyr"/>
      <charset val="204"/>
    </font>
    <font>
      <b/>
      <i/>
      <sz val="14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i/>
      <sz val="16"/>
      <color rgb="FFFF0000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6"/>
      <color rgb="FFC0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53">
    <xf numFmtId="0" fontId="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8" fillId="2" borderId="0" applyNumberFormat="0" applyBorder="0" applyAlignment="0" applyProtection="0"/>
    <xf numFmtId="0" fontId="1" fillId="2" borderId="0" applyNumberFormat="0" applyBorder="0" applyAlignment="0" applyProtection="0"/>
    <xf numFmtId="0" fontId="28" fillId="3" borderId="0" applyNumberFormat="0" applyBorder="0" applyAlignment="0" applyProtection="0"/>
    <xf numFmtId="0" fontId="1" fillId="3" borderId="0" applyNumberFormat="0" applyBorder="0" applyAlignment="0" applyProtection="0"/>
    <xf numFmtId="0" fontId="28" fillId="4" borderId="0" applyNumberFormat="0" applyBorder="0" applyAlignment="0" applyProtection="0"/>
    <xf numFmtId="0" fontId="1" fillId="4" borderId="0" applyNumberFormat="0" applyBorder="0" applyAlignment="0" applyProtection="0"/>
    <xf numFmtId="0" fontId="28" fillId="5" borderId="0" applyNumberFormat="0" applyBorder="0" applyAlignment="0" applyProtection="0"/>
    <xf numFmtId="0" fontId="1" fillId="5" borderId="0" applyNumberFormat="0" applyBorder="0" applyAlignment="0" applyProtection="0"/>
    <xf numFmtId="0" fontId="28" fillId="6" borderId="0" applyNumberFormat="0" applyBorder="0" applyAlignment="0" applyProtection="0"/>
    <xf numFmtId="0" fontId="1" fillId="6" borderId="0" applyNumberFormat="0" applyBorder="0" applyAlignment="0" applyProtection="0"/>
    <xf numFmtId="0" fontId="28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8" fillId="8" borderId="0" applyNumberFormat="0" applyBorder="0" applyAlignment="0" applyProtection="0"/>
    <xf numFmtId="0" fontId="1" fillId="8" borderId="0" applyNumberFormat="0" applyBorder="0" applyAlignment="0" applyProtection="0"/>
    <xf numFmtId="0" fontId="28" fillId="9" borderId="0" applyNumberFormat="0" applyBorder="0" applyAlignment="0" applyProtection="0"/>
    <xf numFmtId="0" fontId="1" fillId="9" borderId="0" applyNumberFormat="0" applyBorder="0" applyAlignment="0" applyProtection="0"/>
    <xf numFmtId="0" fontId="28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5" borderId="0" applyNumberFormat="0" applyBorder="0" applyAlignment="0" applyProtection="0"/>
    <xf numFmtId="0" fontId="1" fillId="5" borderId="0" applyNumberFormat="0" applyBorder="0" applyAlignment="0" applyProtection="0"/>
    <xf numFmtId="0" fontId="28" fillId="8" borderId="0" applyNumberFormat="0" applyBorder="0" applyAlignment="0" applyProtection="0"/>
    <xf numFmtId="0" fontId="1" fillId="8" borderId="0" applyNumberFormat="0" applyBorder="0" applyAlignment="0" applyProtection="0"/>
    <xf numFmtId="0" fontId="28" fillId="11" borderId="0" applyNumberFormat="0" applyBorder="0" applyAlignment="0" applyProtection="0"/>
    <xf numFmtId="0" fontId="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29" fillId="12" borderId="0" applyNumberFormat="0" applyBorder="0" applyAlignment="0" applyProtection="0"/>
    <xf numFmtId="0" fontId="11" fillId="12" borderId="0" applyNumberFormat="0" applyBorder="0" applyAlignment="0" applyProtection="0"/>
    <xf numFmtId="0" fontId="29" fillId="9" borderId="0" applyNumberFormat="0" applyBorder="0" applyAlignment="0" applyProtection="0"/>
    <xf numFmtId="0" fontId="11" fillId="9" borderId="0" applyNumberFormat="0" applyBorder="0" applyAlignment="0" applyProtection="0"/>
    <xf numFmtId="0" fontId="29" fillId="10" borderId="0" applyNumberFormat="0" applyBorder="0" applyAlignment="0" applyProtection="0"/>
    <xf numFmtId="0" fontId="11" fillId="10" borderId="0" applyNumberFormat="0" applyBorder="0" applyAlignment="0" applyProtection="0"/>
    <xf numFmtId="0" fontId="29" fillId="13" borderId="0" applyNumberFormat="0" applyBorder="0" applyAlignment="0" applyProtection="0"/>
    <xf numFmtId="0" fontId="11" fillId="13" borderId="0" applyNumberFormat="0" applyBorder="0" applyAlignment="0" applyProtection="0"/>
    <xf numFmtId="0" fontId="29" fillId="14" borderId="0" applyNumberFormat="0" applyBorder="0" applyAlignment="0" applyProtection="0"/>
    <xf numFmtId="0" fontId="11" fillId="14" borderId="0" applyNumberFormat="0" applyBorder="0" applyAlignment="0" applyProtection="0"/>
    <xf numFmtId="0" fontId="29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22" fillId="3" borderId="0" applyNumberFormat="0" applyBorder="0" applyAlignment="0" applyProtection="0"/>
    <xf numFmtId="0" fontId="14" fillId="20" borderId="1" applyNumberFormat="0" applyAlignment="0" applyProtection="0"/>
    <xf numFmtId="0" fontId="19" fillId="21" borderId="2" applyNumberFormat="0" applyAlignment="0" applyProtection="0"/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165" fontId="9" fillId="0" borderId="0" applyFont="0" applyFill="0" applyBorder="0" applyAlignment="0" applyProtection="0"/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0" fontId="23" fillId="0" borderId="0" applyNumberFormat="0" applyFill="0" applyBorder="0" applyAlignment="0" applyProtection="0"/>
    <xf numFmtId="171" fontId="31" fillId="0" borderId="0" applyAlignment="0">
      <alignment wrapText="1"/>
    </xf>
    <xf numFmtId="0" fontId="26" fillId="4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12" fillId="7" borderId="1" applyNumberFormat="0" applyAlignment="0" applyProtection="0"/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33" fillId="22" borderId="7">
      <alignment horizontal="left" vertical="center"/>
      <protection locked="0"/>
    </xf>
    <xf numFmtId="49" fontId="33" fillId="22" borderId="7">
      <alignment horizontal="left" vertical="center"/>
    </xf>
    <xf numFmtId="4" fontId="33" fillId="22" borderId="7">
      <alignment horizontal="right" vertical="center"/>
      <protection locked="0"/>
    </xf>
    <xf numFmtId="4" fontId="33" fillId="22" borderId="7">
      <alignment horizontal="right" vertical="center"/>
    </xf>
    <xf numFmtId="4" fontId="34" fillId="22" borderId="7">
      <alignment horizontal="right" vertical="center"/>
      <protection locked="0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" fontId="35" fillId="22" borderId="3">
      <alignment horizontal="right" vertical="center"/>
      <protection locked="0"/>
    </xf>
    <xf numFmtId="4" fontId="35" fillId="22" borderId="3">
      <alignment horizontal="right" vertical="center"/>
    </xf>
    <xf numFmtId="4" fontId="37" fillId="22" borderId="3">
      <alignment horizontal="right" vertical="center"/>
      <protection locked="0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9" fontId="30" fillId="22" borderId="3">
      <alignment horizontal="left" vertical="center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" fontId="30" fillId="22" borderId="3">
      <alignment horizontal="right" vertical="center"/>
      <protection locked="0"/>
    </xf>
    <xf numFmtId="4" fontId="30" fillId="22" borderId="3">
      <alignment horizontal="right" vertical="center"/>
      <protection locked="0"/>
    </xf>
    <xf numFmtId="4" fontId="30" fillId="22" borderId="3">
      <alignment horizontal="right" vertical="center"/>
    </xf>
    <xf numFmtId="4" fontId="30" fillId="22" borderId="3">
      <alignment horizontal="right" vertical="center"/>
    </xf>
    <xf numFmtId="4" fontId="34" fillId="22" borderId="3">
      <alignment horizontal="right" vertical="center"/>
      <protection locked="0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" fontId="38" fillId="22" borderId="3">
      <alignment horizontal="right" vertical="center"/>
      <protection locked="0"/>
    </xf>
    <xf numFmtId="4" fontId="38" fillId="22" borderId="3">
      <alignment horizontal="right" vertical="center"/>
    </xf>
    <xf numFmtId="4" fontId="40" fillId="22" borderId="3">
      <alignment horizontal="right" vertical="center"/>
      <protection locked="0"/>
    </xf>
    <xf numFmtId="49" fontId="41" fillId="0" borderId="3">
      <alignment horizontal="left" vertical="center"/>
      <protection locked="0"/>
    </xf>
    <xf numFmtId="49" fontId="41" fillId="0" borderId="3">
      <alignment horizontal="left" vertical="center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" fontId="41" fillId="0" borderId="3">
      <alignment horizontal="right" vertical="center"/>
      <protection locked="0"/>
    </xf>
    <xf numFmtId="4" fontId="41" fillId="0" borderId="3">
      <alignment horizontal="right" vertical="center"/>
    </xf>
    <xf numFmtId="4" fontId="42" fillId="0" borderId="3">
      <alignment horizontal="right" vertical="center"/>
      <protection locked="0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" fontId="43" fillId="0" borderId="3">
      <alignment horizontal="right" vertical="center"/>
      <protection locked="0"/>
    </xf>
    <xf numFmtId="4" fontId="43" fillId="0" borderId="3">
      <alignment horizontal="right" vertical="center"/>
    </xf>
    <xf numFmtId="49" fontId="41" fillId="0" borderId="3">
      <alignment horizontal="left" vertical="center"/>
      <protection locked="0"/>
    </xf>
    <xf numFmtId="49" fontId="42" fillId="0" borderId="3">
      <alignment horizontal="left" vertical="center"/>
      <protection locked="0"/>
    </xf>
    <xf numFmtId="4" fontId="41" fillId="0" borderId="3">
      <alignment horizontal="right" vertical="center"/>
      <protection locked="0"/>
    </xf>
    <xf numFmtId="0" fontId="24" fillId="0" borderId="8" applyNumberFormat="0" applyFill="0" applyAlignment="0" applyProtection="0"/>
    <xf numFmtId="0" fontId="21" fillId="23" borderId="0" applyNumberFormat="0" applyBorder="0" applyAlignment="0" applyProtection="0"/>
    <xf numFmtId="0" fontId="9" fillId="0" borderId="0"/>
    <xf numFmtId="0" fontId="9" fillId="0" borderId="0"/>
    <xf numFmtId="0" fontId="9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5" fillId="26" borderId="3">
      <alignment horizontal="right" vertical="center"/>
      <protection locked="0"/>
    </xf>
    <xf numFmtId="4" fontId="45" fillId="27" borderId="3">
      <alignment horizontal="right" vertical="center"/>
      <protection locked="0"/>
    </xf>
    <xf numFmtId="4" fontId="45" fillId="28" borderId="3">
      <alignment horizontal="right" vertical="center"/>
      <protection locked="0"/>
    </xf>
    <xf numFmtId="0" fontId="13" fillId="20" borderId="10" applyNumberFormat="0" applyAlignment="0" applyProtection="0"/>
    <xf numFmtId="49" fontId="30" fillId="0" borderId="3">
      <alignment horizontal="left" vertical="center" wrapText="1"/>
      <protection locked="0"/>
    </xf>
    <xf numFmtId="49" fontId="30" fillId="0" borderId="3">
      <alignment horizontal="left" vertical="center" wrapText="1"/>
      <protection locked="0"/>
    </xf>
    <xf numFmtId="0" fontId="20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29" fillId="16" borderId="0" applyNumberFormat="0" applyBorder="0" applyAlignment="0" applyProtection="0"/>
    <xf numFmtId="0" fontId="11" fillId="16" borderId="0" applyNumberFormat="0" applyBorder="0" applyAlignment="0" applyProtection="0"/>
    <xf numFmtId="0" fontId="29" fillId="17" borderId="0" applyNumberFormat="0" applyBorder="0" applyAlignment="0" applyProtection="0"/>
    <xf numFmtId="0" fontId="11" fillId="17" borderId="0" applyNumberFormat="0" applyBorder="0" applyAlignment="0" applyProtection="0"/>
    <xf numFmtId="0" fontId="29" fillId="18" borderId="0" applyNumberFormat="0" applyBorder="0" applyAlignment="0" applyProtection="0"/>
    <xf numFmtId="0" fontId="11" fillId="18" borderId="0" applyNumberFormat="0" applyBorder="0" applyAlignment="0" applyProtection="0"/>
    <xf numFmtId="0" fontId="29" fillId="13" borderId="0" applyNumberFormat="0" applyBorder="0" applyAlignment="0" applyProtection="0"/>
    <xf numFmtId="0" fontId="11" fillId="13" borderId="0" applyNumberFormat="0" applyBorder="0" applyAlignment="0" applyProtection="0"/>
    <xf numFmtId="0" fontId="29" fillId="14" borderId="0" applyNumberFormat="0" applyBorder="0" applyAlignment="0" applyProtection="0"/>
    <xf numFmtId="0" fontId="11" fillId="14" borderId="0" applyNumberFormat="0" applyBorder="0" applyAlignment="0" applyProtection="0"/>
    <xf numFmtId="0" fontId="29" fillId="19" borderId="0" applyNumberFormat="0" applyBorder="0" applyAlignment="0" applyProtection="0"/>
    <xf numFmtId="0" fontId="11" fillId="19" borderId="0" applyNumberFormat="0" applyBorder="0" applyAlignment="0" applyProtection="0"/>
    <xf numFmtId="0" fontId="46" fillId="7" borderId="1" applyNumberFormat="0" applyAlignment="0" applyProtection="0"/>
    <xf numFmtId="0" fontId="12" fillId="7" borderId="1" applyNumberFormat="0" applyAlignment="0" applyProtection="0"/>
    <xf numFmtId="0" fontId="47" fillId="20" borderId="10" applyNumberFormat="0" applyAlignment="0" applyProtection="0"/>
    <xf numFmtId="0" fontId="13" fillId="20" borderId="10" applyNumberFormat="0" applyAlignment="0" applyProtection="0"/>
    <xf numFmtId="0" fontId="48" fillId="20" borderId="1" applyNumberFormat="0" applyAlignment="0" applyProtection="0"/>
    <xf numFmtId="0" fontId="14" fillId="20" borderId="1" applyNumberFormat="0" applyAlignment="0" applyProtection="0"/>
    <xf numFmtId="172" fontId="9" fillId="0" borderId="0" applyFont="0" applyFill="0" applyBorder="0" applyAlignment="0" applyProtection="0"/>
    <xf numFmtId="0" fontId="49" fillId="0" borderId="4" applyNumberFormat="0" applyFill="0" applyAlignment="0" applyProtection="0"/>
    <xf numFmtId="0" fontId="15" fillId="0" borderId="4" applyNumberFormat="0" applyFill="0" applyAlignment="0" applyProtection="0"/>
    <xf numFmtId="0" fontId="50" fillId="0" borderId="5" applyNumberFormat="0" applyFill="0" applyAlignment="0" applyProtection="0"/>
    <xf numFmtId="0" fontId="16" fillId="0" borderId="5" applyNumberFormat="0" applyFill="0" applyAlignment="0" applyProtection="0"/>
    <xf numFmtId="0" fontId="51" fillId="0" borderId="6" applyNumberFormat="0" applyFill="0" applyAlignment="0" applyProtection="0"/>
    <xf numFmtId="0" fontId="17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2" fillId="0" borderId="11" applyNumberFormat="0" applyFill="0" applyAlignment="0" applyProtection="0"/>
    <xf numFmtId="0" fontId="18" fillId="0" borderId="11" applyNumberFormat="0" applyFill="0" applyAlignment="0" applyProtection="0"/>
    <xf numFmtId="0" fontId="53" fillId="21" borderId="2" applyNumberFormat="0" applyAlignment="0" applyProtection="0"/>
    <xf numFmtId="0" fontId="19" fillId="21" borderId="2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4" fillId="23" borderId="0" applyNumberFormat="0" applyBorder="0" applyAlignment="0" applyProtection="0"/>
    <xf numFmtId="0" fontId="21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6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" fillId="0" borderId="0"/>
    <xf numFmtId="0" fontId="66" fillId="0" borderId="0"/>
    <xf numFmtId="0" fontId="9" fillId="0" borderId="0"/>
    <xf numFmtId="0" fontId="2" fillId="0" borderId="0"/>
    <xf numFmtId="0" fontId="9" fillId="0" borderId="0"/>
    <xf numFmtId="0" fontId="9" fillId="0" borderId="0" applyNumberFormat="0" applyFont="0" applyFill="0" applyBorder="0" applyAlignment="0" applyProtection="0">
      <alignment vertical="top"/>
    </xf>
    <xf numFmtId="0" fontId="9" fillId="0" borderId="0" applyNumberFormat="0" applyFont="0" applyFill="0" applyBorder="0" applyAlignment="0" applyProtection="0">
      <alignment vertical="top"/>
    </xf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55" fillId="3" borderId="0" applyNumberFormat="0" applyBorder="0" applyAlignment="0" applyProtection="0"/>
    <xf numFmtId="0" fontId="22" fillId="3" borderId="0" applyNumberFormat="0" applyBorder="0" applyAlignment="0" applyProtection="0"/>
    <xf numFmtId="0" fontId="5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25" borderId="9" applyNumberFormat="0" applyFont="0" applyAlignment="0" applyProtection="0"/>
    <xf numFmtId="0" fontId="9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8" fillId="0" borderId="8" applyNumberFormat="0" applyFill="0" applyAlignment="0" applyProtection="0"/>
    <xf numFmtId="0" fontId="24" fillId="0" borderId="8" applyNumberFormat="0" applyFill="0" applyAlignment="0" applyProtection="0"/>
    <xf numFmtId="0" fontId="2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3" fontId="61" fillId="0" borderId="0" applyFont="0" applyFill="0" applyBorder="0" applyAlignment="0" applyProtection="0"/>
    <xf numFmtId="174" fontId="6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2" fillId="4" borderId="0" applyNumberFormat="0" applyBorder="0" applyAlignment="0" applyProtection="0"/>
    <xf numFmtId="0" fontId="26" fillId="4" borderId="0" applyNumberFormat="0" applyBorder="0" applyAlignment="0" applyProtection="0"/>
    <xf numFmtId="176" fontId="63" fillId="22" borderId="12" applyFill="0" applyBorder="0">
      <alignment horizontal="center" vertical="center" wrapText="1"/>
      <protection locked="0"/>
    </xf>
    <xf numFmtId="171" fontId="64" fillId="0" borderId="0">
      <alignment wrapText="1"/>
    </xf>
    <xf numFmtId="171" fontId="31" fillId="0" borderId="0">
      <alignment wrapText="1"/>
    </xf>
  </cellStyleXfs>
  <cellXfs count="355">
    <xf numFmtId="0" fontId="0" fillId="0" borderId="0" xfId="0"/>
    <xf numFmtId="0" fontId="5" fillId="0" borderId="0" xfId="0" applyFont="1" applyFill="1" applyBorder="1" applyAlignment="1">
      <alignment vertical="center"/>
    </xf>
    <xf numFmtId="0" fontId="5" fillId="29" borderId="0" xfId="0" quotePrefix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67" fillId="29" borderId="0" xfId="0" applyFont="1" applyFill="1" applyBorder="1" applyAlignment="1">
      <alignment horizontal="right" vertical="center"/>
    </xf>
    <xf numFmtId="0" fontId="70" fillId="29" borderId="0" xfId="0" applyFont="1" applyFill="1" applyBorder="1" applyAlignment="1">
      <alignment horizontal="center" vertical="center"/>
    </xf>
    <xf numFmtId="0" fontId="71" fillId="29" borderId="0" xfId="0" applyFont="1" applyFill="1" applyAlignment="1">
      <alignment horizontal="left" vertical="center"/>
    </xf>
    <xf numFmtId="0" fontId="67" fillId="29" borderId="0" xfId="0" applyFont="1" applyFill="1" applyAlignment="1">
      <alignment vertical="center"/>
    </xf>
    <xf numFmtId="0" fontId="67" fillId="29" borderId="13" xfId="0" applyFont="1" applyFill="1" applyBorder="1" applyAlignment="1">
      <alignment vertical="center"/>
    </xf>
    <xf numFmtId="0" fontId="71" fillId="29" borderId="0" xfId="0" applyFont="1" applyFill="1" applyAlignment="1">
      <alignment horizontal="center" vertical="center"/>
    </xf>
    <xf numFmtId="0" fontId="71" fillId="29" borderId="0" xfId="0" applyFont="1" applyFill="1" applyAlignment="1">
      <alignment vertical="center"/>
    </xf>
    <xf numFmtId="0" fontId="71" fillId="29" borderId="0" xfId="0" applyFont="1" applyFill="1" applyBorder="1" applyAlignment="1">
      <alignment vertical="center"/>
    </xf>
    <xf numFmtId="0" fontId="67" fillId="29" borderId="0" xfId="0" applyFont="1" applyFill="1" applyBorder="1" applyAlignment="1">
      <alignment horizontal="right" vertical="center" wrapText="1"/>
    </xf>
    <xf numFmtId="0" fontId="67" fillId="29" borderId="3" xfId="182" applyFont="1" applyFill="1" applyBorder="1" applyAlignment="1">
      <alignment vertical="center" wrapText="1"/>
      <protection locked="0"/>
    </xf>
    <xf numFmtId="173" fontId="67" fillId="29" borderId="3" xfId="0" applyNumberFormat="1" applyFont="1" applyFill="1" applyBorder="1" applyAlignment="1">
      <alignment horizontal="center" vertical="center" wrapText="1"/>
    </xf>
    <xf numFmtId="0" fontId="72" fillId="29" borderId="3" xfId="182" applyFont="1" applyFill="1" applyBorder="1" applyAlignment="1">
      <alignment vertical="center" wrapText="1"/>
      <protection locked="0"/>
    </xf>
    <xf numFmtId="0" fontId="72" fillId="29" borderId="3" xfId="245" applyFont="1" applyFill="1" applyBorder="1" applyAlignment="1">
      <alignment horizontal="left" vertical="center" wrapText="1"/>
    </xf>
    <xf numFmtId="0" fontId="67" fillId="29" borderId="3" xfId="245" applyFont="1" applyFill="1" applyBorder="1" applyAlignment="1">
      <alignment horizontal="left" vertical="center" wrapText="1"/>
    </xf>
    <xf numFmtId="0" fontId="72" fillId="29" borderId="3" xfId="0" applyFont="1" applyFill="1" applyBorder="1" applyAlignment="1" applyProtection="1">
      <alignment horizontal="left" vertical="center" wrapText="1"/>
      <protection locked="0"/>
    </xf>
    <xf numFmtId="0" fontId="72" fillId="29" borderId="3" xfId="0" applyFont="1" applyFill="1" applyBorder="1" applyAlignment="1">
      <alignment horizontal="center" vertical="center"/>
    </xf>
    <xf numFmtId="0" fontId="72" fillId="29" borderId="3" xfId="0" applyFont="1" applyFill="1" applyBorder="1" applyAlignment="1">
      <alignment horizontal="left" vertical="center" wrapText="1"/>
    </xf>
    <xf numFmtId="169" fontId="72" fillId="29" borderId="0" xfId="0" applyNumberFormat="1" applyFont="1" applyFill="1" applyBorder="1" applyAlignment="1">
      <alignment horizontal="right" vertical="center"/>
    </xf>
    <xf numFmtId="0" fontId="67" fillId="29" borderId="18" xfId="0" applyFont="1" applyFill="1" applyBorder="1" applyAlignment="1">
      <alignment horizontal="left" vertical="center" wrapText="1"/>
    </xf>
    <xf numFmtId="177" fontId="67" fillId="29" borderId="3" xfId="0" applyNumberFormat="1" applyFont="1" applyFill="1" applyBorder="1" applyAlignment="1">
      <alignment horizontal="center" vertical="center" wrapText="1"/>
    </xf>
    <xf numFmtId="177" fontId="72" fillId="29" borderId="3" xfId="0" applyNumberFormat="1" applyFont="1" applyFill="1" applyBorder="1" applyAlignment="1">
      <alignment horizontal="center" vertical="center" wrapText="1"/>
    </xf>
    <xf numFmtId="0" fontId="72" fillId="29" borderId="0" xfId="0" applyFont="1" applyFill="1" applyBorder="1" applyAlignment="1">
      <alignment horizontal="right" vertical="center"/>
    </xf>
    <xf numFmtId="0" fontId="67" fillId="29" borderId="0" xfId="0" applyFont="1" applyFill="1" applyAlignment="1">
      <alignment horizontal="right" vertical="center"/>
    </xf>
    <xf numFmtId="0" fontId="72" fillId="29" borderId="0" xfId="0" applyFont="1" applyFill="1" applyBorder="1" applyAlignment="1">
      <alignment horizontal="left" vertical="center"/>
    </xf>
    <xf numFmtId="0" fontId="67" fillId="29" borderId="0" xfId="0" applyFont="1" applyFill="1" applyBorder="1" applyAlignment="1">
      <alignment horizontal="center" vertical="center" wrapText="1"/>
    </xf>
    <xf numFmtId="169" fontId="67" fillId="29" borderId="0" xfId="0" applyNumberFormat="1" applyFont="1" applyFill="1" applyBorder="1" applyAlignment="1">
      <alignment horizontal="center" vertical="center" wrapText="1"/>
    </xf>
    <xf numFmtId="0" fontId="67" fillId="29" borderId="0" xfId="0" applyFont="1" applyFill="1" applyAlignment="1"/>
    <xf numFmtId="0" fontId="67" fillId="29" borderId="0" xfId="0" applyFont="1" applyFill="1" applyBorder="1" applyAlignment="1"/>
    <xf numFmtId="0" fontId="70" fillId="29" borderId="0" xfId="0" applyFont="1" applyFill="1" applyAlignment="1">
      <alignment horizontal="center" vertical="center"/>
    </xf>
    <xf numFmtId="0" fontId="67" fillId="29" borderId="0" xfId="0" applyFont="1" applyFill="1" applyAlignment="1">
      <alignment vertical="center" wrapText="1" shrinkToFit="1"/>
    </xf>
    <xf numFmtId="0" fontId="67" fillId="29" borderId="0" xfId="0" applyFont="1" applyFill="1" applyBorder="1" applyAlignment="1">
      <alignment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0" fontId="5" fillId="22" borderId="3" xfId="0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 wrapText="1"/>
    </xf>
    <xf numFmtId="0" fontId="4" fillId="22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22" borderId="0" xfId="0" applyFont="1" applyFill="1" applyBorder="1" applyAlignment="1">
      <alignment horizontal="left" vertical="center" wrapText="1"/>
    </xf>
    <xf numFmtId="0" fontId="5" fillId="22" borderId="0" xfId="0" applyFont="1" applyFill="1" applyBorder="1" applyAlignment="1">
      <alignment horizontal="center" vertical="center"/>
    </xf>
    <xf numFmtId="170" fontId="5" fillId="22" borderId="0" xfId="0" applyNumberFormat="1" applyFont="1" applyFill="1" applyBorder="1" applyAlignment="1">
      <alignment horizontal="center" vertical="center" wrapText="1"/>
    </xf>
    <xf numFmtId="170" fontId="5" fillId="22" borderId="0" xfId="0" applyNumberFormat="1" applyFont="1" applyFill="1" applyBorder="1" applyAlignment="1">
      <alignment horizontal="right" vertical="center" wrapText="1"/>
    </xf>
    <xf numFmtId="170" fontId="5" fillId="29" borderId="0" xfId="0" quotePrefix="1" applyNumberFormat="1" applyFont="1" applyFill="1" applyBorder="1" applyAlignment="1">
      <alignment vertical="center" wrapText="1"/>
    </xf>
    <xf numFmtId="170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7" fillId="22" borderId="3" xfId="0" quotePrefix="1" applyFont="1" applyFill="1" applyBorder="1" applyAlignment="1">
      <alignment horizontal="center" vertical="center"/>
    </xf>
    <xf numFmtId="0" fontId="7" fillId="22" borderId="3" xfId="0" applyFont="1" applyFill="1" applyBorder="1" applyAlignment="1">
      <alignment horizontal="center" vertical="center" wrapText="1"/>
    </xf>
    <xf numFmtId="0" fontId="5" fillId="22" borderId="3" xfId="0" quotePrefix="1" applyFont="1" applyFill="1" applyBorder="1" applyAlignment="1">
      <alignment horizontal="center" vertical="center"/>
    </xf>
    <xf numFmtId="0" fontId="6" fillId="22" borderId="3" xfId="0" quotePrefix="1" applyFont="1" applyFill="1" applyBorder="1" applyAlignment="1">
      <alignment horizontal="center" vertical="center"/>
    </xf>
    <xf numFmtId="179" fontId="5" fillId="29" borderId="3" xfId="0" applyNumberFormat="1" applyFont="1" applyFill="1" applyBorder="1" applyAlignment="1">
      <alignment horizontal="center" vertical="center" wrapText="1"/>
    </xf>
    <xf numFmtId="179" fontId="5" fillId="29" borderId="3" xfId="0" applyNumberFormat="1" applyFont="1" applyFill="1" applyBorder="1" applyAlignment="1">
      <alignment vertical="center"/>
    </xf>
    <xf numFmtId="179" fontId="6" fillId="29" borderId="3" xfId="0" applyNumberFormat="1" applyFont="1" applyFill="1" applyBorder="1" applyAlignment="1">
      <alignment horizontal="center" vertical="center" wrapText="1"/>
    </xf>
    <xf numFmtId="179" fontId="6" fillId="29" borderId="3" xfId="0" applyNumberFormat="1" applyFont="1" applyFill="1" applyBorder="1" applyAlignment="1">
      <alignment vertical="center"/>
    </xf>
    <xf numFmtId="179" fontId="4" fillId="29" borderId="3" xfId="0" applyNumberFormat="1" applyFont="1" applyFill="1" applyBorder="1" applyAlignment="1">
      <alignment vertical="center"/>
    </xf>
    <xf numFmtId="179" fontId="7" fillId="29" borderId="3" xfId="0" applyNumberFormat="1" applyFont="1" applyFill="1" applyBorder="1" applyAlignment="1">
      <alignment horizontal="center" vertical="center" wrapText="1"/>
    </xf>
    <xf numFmtId="179" fontId="7" fillId="29" borderId="3" xfId="0" applyNumberFormat="1" applyFont="1" applyFill="1" applyBorder="1" applyAlignment="1">
      <alignment vertical="center"/>
    </xf>
    <xf numFmtId="179" fontId="4" fillId="29" borderId="3" xfId="0" applyNumberFormat="1" applyFont="1" applyFill="1" applyBorder="1" applyAlignment="1">
      <alignment horizontal="center" vertical="center" wrapText="1"/>
    </xf>
    <xf numFmtId="179" fontId="5" fillId="29" borderId="0" xfId="0" applyNumberFormat="1" applyFont="1" applyFill="1" applyBorder="1" applyAlignment="1">
      <alignment horizontal="center" vertical="center" wrapText="1"/>
    </xf>
    <xf numFmtId="179" fontId="4" fillId="29" borderId="0" xfId="0" applyNumberFormat="1" applyFont="1" applyFill="1" applyBorder="1" applyAlignment="1">
      <alignment vertical="center"/>
    </xf>
    <xf numFmtId="0" fontId="7" fillId="29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7" fillId="29" borderId="3" xfId="0" applyFont="1" applyFill="1" applyBorder="1" applyAlignment="1">
      <alignment horizontal="center" vertical="center"/>
    </xf>
    <xf numFmtId="0" fontId="67" fillId="29" borderId="3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 wrapText="1"/>
    </xf>
    <xf numFmtId="17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7" fillId="29" borderId="3" xfId="0" applyFont="1" applyFill="1" applyBorder="1" applyAlignment="1">
      <alignment horizontal="left" vertical="center" wrapText="1"/>
    </xf>
    <xf numFmtId="0" fontId="72" fillId="29" borderId="3" xfId="0" applyFont="1" applyFill="1" applyBorder="1" applyAlignment="1">
      <alignment horizontal="center" vertical="center" wrapText="1"/>
    </xf>
    <xf numFmtId="178" fontId="67" fillId="29" borderId="3" xfId="0" applyNumberFormat="1" applyFont="1" applyFill="1" applyBorder="1" applyAlignment="1">
      <alignment horizontal="center" vertical="center" wrapText="1"/>
    </xf>
    <xf numFmtId="178" fontId="72" fillId="29" borderId="3" xfId="0" applyNumberFormat="1" applyFont="1" applyFill="1" applyBorder="1" applyAlignment="1">
      <alignment horizontal="center" vertical="center" wrapText="1"/>
    </xf>
    <xf numFmtId="170" fontId="67" fillId="29" borderId="3" xfId="0" applyNumberFormat="1" applyFont="1" applyFill="1" applyBorder="1" applyAlignment="1">
      <alignment horizontal="center" vertical="center" wrapText="1"/>
    </xf>
    <xf numFmtId="0" fontId="67" fillId="29" borderId="17" xfId="0" applyFont="1" applyFill="1" applyBorder="1" applyAlignment="1">
      <alignment horizontal="center" vertical="center" wrapText="1"/>
    </xf>
    <xf numFmtId="179" fontId="67" fillId="29" borderId="3" xfId="0" applyNumberFormat="1" applyFont="1" applyFill="1" applyBorder="1" applyAlignment="1">
      <alignment horizontal="center" vertical="center" wrapText="1"/>
    </xf>
    <xf numFmtId="179" fontId="72" fillId="29" borderId="3" xfId="0" applyNumberFormat="1" applyFont="1" applyFill="1" applyBorder="1" applyAlignment="1">
      <alignment horizontal="center" vertical="center" wrapText="1"/>
    </xf>
    <xf numFmtId="0" fontId="5" fillId="29" borderId="0" xfId="0" applyFont="1" applyFill="1" applyBorder="1" applyAlignment="1">
      <alignment horizontal="center" vertical="center"/>
    </xf>
    <xf numFmtId="0" fontId="5" fillId="29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67" fillId="29" borderId="19" xfId="0" quotePrefix="1" applyFont="1" applyFill="1" applyBorder="1" applyAlignment="1">
      <alignment horizontal="left" vertical="center"/>
    </xf>
    <xf numFmtId="173" fontId="67" fillId="29" borderId="12" xfId="0" applyNumberFormat="1" applyFont="1" applyFill="1" applyBorder="1" applyAlignment="1">
      <alignment horizontal="center" vertical="center" wrapText="1"/>
    </xf>
    <xf numFmtId="0" fontId="67" fillId="29" borderId="21" xfId="0" applyFont="1" applyFill="1" applyBorder="1" applyAlignment="1">
      <alignment horizontal="left" vertical="center" wrapText="1"/>
    </xf>
    <xf numFmtId="0" fontId="67" fillId="29" borderId="23" xfId="0" applyFont="1" applyFill="1" applyBorder="1" applyAlignment="1">
      <alignment horizontal="left" vertical="center" wrapText="1"/>
    </xf>
    <xf numFmtId="0" fontId="67" fillId="29" borderId="24" xfId="0" applyFont="1" applyFill="1" applyBorder="1" applyAlignment="1">
      <alignment horizontal="center" vertical="center"/>
    </xf>
    <xf numFmtId="173" fontId="67" fillId="29" borderId="25" xfId="0" applyNumberFormat="1" applyFont="1" applyFill="1" applyBorder="1" applyAlignment="1">
      <alignment horizontal="center" vertical="center" wrapText="1"/>
    </xf>
    <xf numFmtId="49" fontId="72" fillId="29" borderId="3" xfId="0" applyNumberFormat="1" applyFont="1" applyFill="1" applyBorder="1" applyAlignment="1">
      <alignment horizontal="center" vertical="center"/>
    </xf>
    <xf numFmtId="173" fontId="67" fillId="29" borderId="0" xfId="0" applyNumberFormat="1" applyFont="1" applyFill="1" applyBorder="1" applyAlignment="1">
      <alignment horizontal="center" vertical="center" wrapText="1"/>
    </xf>
    <xf numFmtId="177" fontId="67" fillId="29" borderId="17" xfId="0" applyNumberFormat="1" applyFont="1" applyFill="1" applyBorder="1" applyAlignment="1">
      <alignment horizontal="center" vertical="center" wrapText="1"/>
    </xf>
    <xf numFmtId="177" fontId="72" fillId="29" borderId="17" xfId="0" applyNumberFormat="1" applyFont="1" applyFill="1" applyBorder="1" applyAlignment="1">
      <alignment horizontal="center" vertical="center" wrapText="1"/>
    </xf>
    <xf numFmtId="173" fontId="67" fillId="29" borderId="17" xfId="0" applyNumberFormat="1" applyFont="1" applyFill="1" applyBorder="1" applyAlignment="1">
      <alignment horizontal="center" vertical="center" wrapText="1"/>
    </xf>
    <xf numFmtId="179" fontId="72" fillId="29" borderId="3" xfId="0" applyNumberFormat="1" applyFont="1" applyFill="1" applyBorder="1" applyAlignment="1">
      <alignment horizontal="center" vertical="center"/>
    </xf>
    <xf numFmtId="179" fontId="67" fillId="29" borderId="3" xfId="0" applyNumberFormat="1" applyFont="1" applyFill="1" applyBorder="1" applyAlignment="1">
      <alignment horizontal="center" vertical="center"/>
    </xf>
    <xf numFmtId="0" fontId="72" fillId="29" borderId="17" xfId="0" applyFont="1" applyFill="1" applyBorder="1" applyAlignment="1" applyProtection="1">
      <alignment horizontal="left" vertical="center" wrapText="1"/>
      <protection locked="0"/>
    </xf>
    <xf numFmtId="0" fontId="72" fillId="29" borderId="17" xfId="0" applyFont="1" applyFill="1" applyBorder="1" applyAlignment="1">
      <alignment horizontal="center" vertical="center" wrapText="1"/>
    </xf>
    <xf numFmtId="0" fontId="70" fillId="29" borderId="3" xfId="0" applyFont="1" applyFill="1" applyBorder="1" applyAlignment="1">
      <alignment horizontal="left" vertical="center" wrapText="1"/>
    </xf>
    <xf numFmtId="0" fontId="72" fillId="29" borderId="17" xfId="0" applyFont="1" applyFill="1" applyBorder="1" applyAlignment="1" applyProtection="1">
      <alignment horizontal="center" vertical="center" wrapText="1"/>
      <protection locked="0"/>
    </xf>
    <xf numFmtId="0" fontId="72" fillId="29" borderId="3" xfId="0" applyFont="1" applyFill="1" applyBorder="1" applyAlignment="1" applyProtection="1">
      <alignment horizontal="center" vertical="center" wrapText="1"/>
      <protection locked="0"/>
    </xf>
    <xf numFmtId="0" fontId="70" fillId="29" borderId="17" xfId="0" applyFont="1" applyFill="1" applyBorder="1" applyAlignment="1">
      <alignment horizontal="center" vertical="center" wrapText="1"/>
    </xf>
    <xf numFmtId="177" fontId="70" fillId="29" borderId="17" xfId="0" applyNumberFormat="1" applyFont="1" applyFill="1" applyBorder="1" applyAlignment="1">
      <alignment horizontal="center" vertical="center" wrapText="1"/>
    </xf>
    <xf numFmtId="0" fontId="77" fillId="29" borderId="3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169" fontId="80" fillId="29" borderId="3" xfId="0" applyNumberFormat="1" applyFont="1" applyFill="1" applyBorder="1" applyAlignment="1">
      <alignment horizontal="center" vertical="center" wrapText="1"/>
    </xf>
    <xf numFmtId="0" fontId="6" fillId="29" borderId="3" xfId="0" applyFont="1" applyFill="1" applyBorder="1" applyAlignment="1">
      <alignment horizontal="left" vertical="center" wrapText="1"/>
    </xf>
    <xf numFmtId="0" fontId="6" fillId="29" borderId="3" xfId="0" applyFont="1" applyFill="1" applyBorder="1" applyAlignment="1">
      <alignment horizontal="left" vertical="center"/>
    </xf>
    <xf numFmtId="0" fontId="4" fillId="29" borderId="18" xfId="0" applyFont="1" applyFill="1" applyBorder="1" applyAlignment="1">
      <alignment horizontal="left" vertical="center" wrapText="1"/>
    </xf>
    <xf numFmtId="0" fontId="4" fillId="29" borderId="3" xfId="0" applyFont="1" applyFill="1" applyBorder="1" applyAlignment="1">
      <alignment horizontal="left" vertical="center" wrapText="1"/>
    </xf>
    <xf numFmtId="0" fontId="79" fillId="29" borderId="3" xfId="0" applyFont="1" applyFill="1" applyBorder="1" applyAlignment="1">
      <alignment horizontal="left" vertical="center"/>
    </xf>
    <xf numFmtId="179" fontId="81" fillId="29" borderId="3" xfId="0" applyNumberFormat="1" applyFont="1" applyFill="1" applyBorder="1" applyAlignment="1">
      <alignment horizontal="center" vertical="center" wrapText="1"/>
    </xf>
    <xf numFmtId="49" fontId="79" fillId="29" borderId="3" xfId="0" applyNumberFormat="1" applyFont="1" applyFill="1" applyBorder="1" applyAlignment="1">
      <alignment horizontal="center" vertical="center"/>
    </xf>
    <xf numFmtId="0" fontId="79" fillId="29" borderId="3" xfId="0" applyFont="1" applyFill="1" applyBorder="1" applyAlignment="1">
      <alignment horizontal="left" vertical="center" wrapText="1"/>
    </xf>
    <xf numFmtId="0" fontId="70" fillId="29" borderId="3" xfId="0" applyFont="1" applyFill="1" applyBorder="1" applyAlignment="1">
      <alignment horizontal="center" vertical="center" wrapText="1"/>
    </xf>
    <xf numFmtId="179" fontId="70" fillId="29" borderId="3" xfId="0" applyNumberFormat="1" applyFont="1" applyFill="1" applyBorder="1" applyAlignment="1">
      <alignment horizontal="center" vertical="center" wrapText="1"/>
    </xf>
    <xf numFmtId="179" fontId="70" fillId="29" borderId="3" xfId="0" applyNumberFormat="1" applyFont="1" applyFill="1" applyBorder="1" applyAlignment="1">
      <alignment horizontal="center" vertical="center"/>
    </xf>
    <xf numFmtId="0" fontId="7" fillId="29" borderId="3" xfId="0" applyFont="1" applyFill="1" applyBorder="1" applyAlignment="1">
      <alignment horizontal="left" vertical="center"/>
    </xf>
    <xf numFmtId="170" fontId="5" fillId="29" borderId="0" xfId="0" applyNumberFormat="1" applyFont="1" applyFill="1" applyBorder="1" applyAlignment="1">
      <alignment horizontal="left" vertical="center" wrapText="1"/>
    </xf>
    <xf numFmtId="0" fontId="5" fillId="29" borderId="0" xfId="0" applyFont="1" applyFill="1" applyBorder="1" applyAlignment="1">
      <alignment horizontal="left" vertical="center"/>
    </xf>
    <xf numFmtId="0" fontId="5" fillId="29" borderId="3" xfId="0" quotePrefix="1" applyFont="1" applyFill="1" applyBorder="1" applyAlignment="1">
      <alignment horizontal="center" vertical="center"/>
    </xf>
    <xf numFmtId="0" fontId="7" fillId="22" borderId="3" xfId="0" applyFont="1" applyFill="1" applyBorder="1" applyAlignment="1">
      <alignment horizontal="left" vertical="center" wrapText="1"/>
    </xf>
    <xf numFmtId="0" fontId="84" fillId="22" borderId="3" xfId="0" applyFont="1" applyFill="1" applyBorder="1" applyAlignment="1">
      <alignment horizontal="left" vertical="center"/>
    </xf>
    <xf numFmtId="170" fontId="6" fillId="22" borderId="0" xfId="0" applyNumberFormat="1" applyFont="1" applyFill="1" applyBorder="1" applyAlignment="1">
      <alignment horizontal="right" vertical="center" wrapText="1"/>
    </xf>
    <xf numFmtId="0" fontId="6" fillId="29" borderId="3" xfId="0" quotePrefix="1" applyFont="1" applyFill="1" applyBorder="1" applyAlignment="1">
      <alignment horizontal="center" vertical="center"/>
    </xf>
    <xf numFmtId="49" fontId="67" fillId="29" borderId="3" xfId="0" applyNumberFormat="1" applyFont="1" applyFill="1" applyBorder="1" applyAlignment="1">
      <alignment horizontal="center" vertical="center"/>
    </xf>
    <xf numFmtId="0" fontId="5" fillId="29" borderId="3" xfId="0" applyFont="1" applyFill="1" applyBorder="1" applyAlignment="1">
      <alignment horizontal="center" vertical="center" wrapText="1"/>
    </xf>
    <xf numFmtId="179" fontId="65" fillId="29" borderId="3" xfId="0" applyNumberFormat="1" applyFont="1" applyFill="1" applyBorder="1" applyAlignment="1">
      <alignment horizontal="center" vertical="center" wrapText="1"/>
    </xf>
    <xf numFmtId="179" fontId="65" fillId="29" borderId="3" xfId="0" applyNumberFormat="1" applyFont="1" applyFill="1" applyBorder="1" applyAlignment="1">
      <alignment horizontal="center" vertical="center"/>
    </xf>
    <xf numFmtId="0" fontId="67" fillId="29" borderId="16" xfId="0" applyFont="1" applyFill="1" applyBorder="1" applyAlignment="1">
      <alignment horizontal="center" vertical="center" wrapText="1"/>
    </xf>
    <xf numFmtId="0" fontId="4" fillId="29" borderId="0" xfId="0" applyFont="1" applyFill="1" applyBorder="1" applyAlignment="1">
      <alignment horizontal="center" vertical="center" wrapText="1"/>
    </xf>
    <xf numFmtId="0" fontId="5" fillId="29" borderId="0" xfId="0" applyFont="1" applyFill="1" applyBorder="1" applyAlignment="1">
      <alignment horizontal="center" vertical="center" wrapText="1"/>
    </xf>
    <xf numFmtId="0" fontId="5" fillId="29" borderId="3" xfId="0" applyFont="1" applyFill="1" applyBorder="1" applyAlignment="1">
      <alignment horizontal="center" vertical="center"/>
    </xf>
    <xf numFmtId="0" fontId="70" fillId="29" borderId="3" xfId="0" applyFont="1" applyFill="1" applyBorder="1" applyAlignment="1">
      <alignment horizontal="left" vertical="center"/>
    </xf>
    <xf numFmtId="49" fontId="70" fillId="29" borderId="3" xfId="0" applyNumberFormat="1" applyFont="1" applyFill="1" applyBorder="1" applyAlignment="1">
      <alignment horizontal="center" vertical="center"/>
    </xf>
    <xf numFmtId="0" fontId="65" fillId="29" borderId="3" xfId="0" applyFont="1" applyFill="1" applyBorder="1" applyAlignment="1">
      <alignment horizontal="left" vertical="center" wrapText="1"/>
    </xf>
    <xf numFmtId="0" fontId="67" fillId="29" borderId="3" xfId="0" applyFont="1" applyFill="1" applyBorder="1" applyAlignment="1">
      <alignment horizontal="left" vertical="center"/>
    </xf>
    <xf numFmtId="0" fontId="65" fillId="29" borderId="3" xfId="0" applyFont="1" applyFill="1" applyBorder="1" applyAlignment="1">
      <alignment vertical="center" wrapText="1"/>
    </xf>
    <xf numFmtId="0" fontId="70" fillId="29" borderId="3" xfId="0" applyFont="1" applyFill="1" applyBorder="1" applyAlignment="1">
      <alignment vertical="center" wrapText="1"/>
    </xf>
    <xf numFmtId="0" fontId="67" fillId="29" borderId="3" xfId="0" applyFont="1" applyFill="1" applyBorder="1" applyAlignment="1">
      <alignment vertical="center"/>
    </xf>
    <xf numFmtId="0" fontId="70" fillId="29" borderId="3" xfId="0" applyFont="1" applyFill="1" applyBorder="1" applyAlignment="1">
      <alignment vertical="center"/>
    </xf>
    <xf numFmtId="0" fontId="70" fillId="29" borderId="16" xfId="0" applyFont="1" applyFill="1" applyBorder="1" applyAlignment="1">
      <alignment horizontal="left" vertical="center"/>
    </xf>
    <xf numFmtId="0" fontId="82" fillId="29" borderId="3" xfId="0" applyFont="1" applyFill="1" applyBorder="1" applyAlignment="1">
      <alignment horizontal="left" vertical="center" wrapText="1"/>
    </xf>
    <xf numFmtId="0" fontId="82" fillId="29" borderId="3" xfId="0" applyFont="1" applyFill="1" applyBorder="1" applyAlignment="1">
      <alignment horizontal="left" vertical="center"/>
    </xf>
    <xf numFmtId="0" fontId="70" fillId="29" borderId="0" xfId="0" applyFont="1" applyFill="1" applyBorder="1" applyAlignment="1">
      <alignment vertical="center"/>
    </xf>
    <xf numFmtId="49" fontId="82" fillId="29" borderId="3" xfId="0" applyNumberFormat="1" applyFont="1" applyFill="1" applyBorder="1" applyAlignment="1">
      <alignment horizontal="center" vertical="center"/>
    </xf>
    <xf numFmtId="0" fontId="5" fillId="29" borderId="0" xfId="0" applyFont="1" applyFill="1" applyBorder="1" applyAlignment="1">
      <alignment horizontal="left" vertical="center" wrapText="1"/>
    </xf>
    <xf numFmtId="170" fontId="5" fillId="29" borderId="0" xfId="0" applyNumberFormat="1" applyFont="1" applyFill="1" applyBorder="1" applyAlignment="1">
      <alignment horizontal="center" vertical="center" wrapText="1"/>
    </xf>
    <xf numFmtId="170" fontId="5" fillId="29" borderId="0" xfId="0" applyNumberFormat="1" applyFont="1" applyFill="1" applyBorder="1" applyAlignment="1">
      <alignment horizontal="right" vertical="center" wrapText="1"/>
    </xf>
    <xf numFmtId="49" fontId="65" fillId="29" borderId="3" xfId="0" applyNumberFormat="1" applyFont="1" applyFill="1" applyBorder="1" applyAlignment="1">
      <alignment horizontal="center" vertical="center"/>
    </xf>
    <xf numFmtId="0" fontId="65" fillId="29" borderId="3" xfId="0" applyFont="1" applyFill="1" applyBorder="1" applyAlignment="1">
      <alignment horizontal="center" vertical="center" wrapText="1"/>
    </xf>
    <xf numFmtId="179" fontId="87" fillId="29" borderId="3" xfId="0" applyNumberFormat="1" applyFont="1" applyFill="1" applyBorder="1" applyAlignment="1">
      <alignment horizontal="center" vertical="center" wrapText="1"/>
    </xf>
    <xf numFmtId="0" fontId="65" fillId="29" borderId="3" xfId="0" applyFont="1" applyFill="1" applyBorder="1" applyAlignment="1">
      <alignment horizontal="left" vertical="center"/>
    </xf>
    <xf numFmtId="0" fontId="65" fillId="29" borderId="3" xfId="0" applyFont="1" applyFill="1" applyBorder="1" applyAlignment="1">
      <alignment vertical="center"/>
    </xf>
    <xf numFmtId="0" fontId="67" fillId="29" borderId="3" xfId="0" applyFont="1" applyFill="1" applyBorder="1" applyAlignment="1">
      <alignment horizontal="left" vertical="top" wrapText="1"/>
    </xf>
    <xf numFmtId="0" fontId="77" fillId="29" borderId="3" xfId="0" applyFont="1" applyFill="1" applyBorder="1" applyAlignment="1">
      <alignment horizontal="left" vertical="center"/>
    </xf>
    <xf numFmtId="0" fontId="67" fillId="29" borderId="3" xfId="0" applyFont="1" applyFill="1" applyBorder="1" applyAlignment="1">
      <alignment vertical="center" wrapText="1"/>
    </xf>
    <xf numFmtId="49" fontId="77" fillId="29" borderId="3" xfId="0" applyNumberFormat="1" applyFont="1" applyFill="1" applyBorder="1" applyAlignment="1">
      <alignment horizontal="center" vertical="center"/>
    </xf>
    <xf numFmtId="0" fontId="4" fillId="29" borderId="3" xfId="0" applyFont="1" applyFill="1" applyBorder="1" applyAlignment="1">
      <alignment horizontal="center" vertical="center" wrapText="1"/>
    </xf>
    <xf numFmtId="0" fontId="5" fillId="29" borderId="3" xfId="0" applyFont="1" applyFill="1" applyBorder="1" applyAlignment="1">
      <alignment vertical="center"/>
    </xf>
    <xf numFmtId="179" fontId="5" fillId="29" borderId="3" xfId="0" applyNumberFormat="1" applyFont="1" applyFill="1" applyBorder="1" applyAlignment="1">
      <alignment horizontal="center" vertical="center"/>
    </xf>
    <xf numFmtId="179" fontId="4" fillId="29" borderId="3" xfId="0" applyNumberFormat="1" applyFont="1" applyFill="1" applyBorder="1" applyAlignment="1">
      <alignment horizontal="center" vertical="center"/>
    </xf>
    <xf numFmtId="0" fontId="4" fillId="29" borderId="3" xfId="0" applyFont="1" applyFill="1" applyBorder="1" applyAlignment="1">
      <alignment horizontal="left" vertical="center"/>
    </xf>
    <xf numFmtId="0" fontId="5" fillId="29" borderId="3" xfId="0" applyFont="1" applyFill="1" applyBorder="1" applyAlignment="1">
      <alignment horizontal="left" vertical="center" wrapText="1"/>
    </xf>
    <xf numFmtId="0" fontId="5" fillId="29" borderId="0" xfId="0" applyFont="1" applyFill="1" applyBorder="1" applyAlignment="1">
      <alignment vertical="center" wrapText="1"/>
    </xf>
    <xf numFmtId="0" fontId="5" fillId="29" borderId="16" xfId="0" applyFont="1" applyFill="1" applyBorder="1" applyAlignment="1">
      <alignment horizontal="left" vertical="center" wrapText="1"/>
    </xf>
    <xf numFmtId="0" fontId="4" fillId="29" borderId="3" xfId="0" quotePrefix="1" applyFont="1" applyFill="1" applyBorder="1" applyAlignment="1">
      <alignment horizontal="center" vertical="center"/>
    </xf>
    <xf numFmtId="0" fontId="6" fillId="29" borderId="3" xfId="0" applyFont="1" applyFill="1" applyBorder="1" applyAlignment="1">
      <alignment horizontal="center" vertical="center" wrapText="1"/>
    </xf>
    <xf numFmtId="0" fontId="5" fillId="29" borderId="3" xfId="0" applyFont="1" applyFill="1" applyBorder="1" applyAlignment="1">
      <alignment horizontal="left" vertical="center"/>
    </xf>
    <xf numFmtId="179" fontId="88" fillId="29" borderId="3" xfId="0" applyNumberFormat="1" applyFont="1" applyFill="1" applyBorder="1" applyAlignment="1">
      <alignment horizontal="center" vertical="center" wrapText="1"/>
    </xf>
    <xf numFmtId="179" fontId="89" fillId="29" borderId="3" xfId="0" applyNumberFormat="1" applyFont="1" applyFill="1" applyBorder="1" applyAlignment="1">
      <alignment horizontal="center" vertical="center" wrapText="1"/>
    </xf>
    <xf numFmtId="0" fontId="72" fillId="29" borderId="13" xfId="0" applyFont="1" applyFill="1" applyBorder="1" applyAlignment="1">
      <alignment horizontal="center" vertical="center"/>
    </xf>
    <xf numFmtId="0" fontId="72" fillId="29" borderId="13" xfId="0" applyFont="1" applyFill="1" applyBorder="1" applyAlignment="1">
      <alignment vertical="center"/>
    </xf>
    <xf numFmtId="0" fontId="76" fillId="29" borderId="0" xfId="0" applyFont="1" applyFill="1" applyBorder="1" applyAlignment="1">
      <alignment horizontal="center" wrapText="1"/>
    </xf>
    <xf numFmtId="0" fontId="7" fillId="29" borderId="3" xfId="0" applyFont="1" applyFill="1" applyBorder="1" applyAlignment="1">
      <alignment horizontal="center" vertical="center" wrapText="1"/>
    </xf>
    <xf numFmtId="0" fontId="7" fillId="29" borderId="18" xfId="0" applyFont="1" applyFill="1" applyBorder="1" applyAlignment="1">
      <alignment horizontal="left" vertical="center" wrapText="1"/>
    </xf>
    <xf numFmtId="0" fontId="72" fillId="29" borderId="0" xfId="0" applyFont="1" applyFill="1" applyAlignment="1">
      <alignment vertical="center" wrapText="1" shrinkToFit="1"/>
    </xf>
    <xf numFmtId="0" fontId="5" fillId="0" borderId="3" xfId="0" applyFont="1" applyFill="1" applyBorder="1" applyAlignment="1">
      <alignment horizontal="center" vertical="center" wrapText="1"/>
    </xf>
    <xf numFmtId="179" fontId="4" fillId="0" borderId="3" xfId="0" applyNumberFormat="1" applyFont="1" applyFill="1" applyBorder="1" applyAlignment="1">
      <alignment horizontal="center" vertical="center" wrapText="1"/>
    </xf>
    <xf numFmtId="179" fontId="5" fillId="0" borderId="3" xfId="0" applyNumberFormat="1" applyFont="1" applyFill="1" applyBorder="1" applyAlignment="1">
      <alignment horizontal="center" vertical="center" wrapText="1"/>
    </xf>
    <xf numFmtId="179" fontId="7" fillId="0" borderId="3" xfId="0" applyNumberFormat="1" applyFont="1" applyFill="1" applyBorder="1" applyAlignment="1">
      <alignment horizontal="center" vertical="center" wrapText="1"/>
    </xf>
    <xf numFmtId="170" fontId="7" fillId="0" borderId="0" xfId="0" applyNumberFormat="1" applyFont="1" applyFill="1" applyBorder="1" applyAlignment="1">
      <alignment horizontal="right" vertical="center" wrapText="1"/>
    </xf>
    <xf numFmtId="170" fontId="7" fillId="0" borderId="0" xfId="0" quotePrefix="1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179" fontId="5" fillId="29" borderId="3" xfId="0" applyNumberFormat="1" applyFont="1" applyFill="1" applyBorder="1" applyAlignment="1">
      <alignment horizontal="left" vertical="center" wrapText="1"/>
    </xf>
    <xf numFmtId="0" fontId="5" fillId="29" borderId="16" xfId="0" applyFont="1" applyFill="1" applyBorder="1" applyAlignment="1">
      <alignment horizontal="left" vertical="center"/>
    </xf>
    <xf numFmtId="0" fontId="77" fillId="29" borderId="3" xfId="0" applyFont="1" applyFill="1" applyBorder="1" applyAlignment="1">
      <alignment vertical="center" wrapText="1"/>
    </xf>
    <xf numFmtId="179" fontId="79" fillId="29" borderId="3" xfId="0" applyNumberFormat="1" applyFont="1" applyFill="1" applyBorder="1" applyAlignment="1">
      <alignment horizontal="center" vertical="center" wrapText="1"/>
    </xf>
    <xf numFmtId="179" fontId="77" fillId="29" borderId="3" xfId="0" applyNumberFormat="1" applyFont="1" applyFill="1" applyBorder="1" applyAlignment="1">
      <alignment horizontal="center" vertical="center" wrapText="1"/>
    </xf>
    <xf numFmtId="0" fontId="90" fillId="29" borderId="3" xfId="0" applyFont="1" applyFill="1" applyBorder="1" applyAlignment="1">
      <alignment horizontal="left" vertical="center"/>
    </xf>
    <xf numFmtId="0" fontId="90" fillId="29" borderId="3" xfId="0" applyFont="1" applyFill="1" applyBorder="1" applyAlignment="1">
      <alignment horizontal="left" vertical="center" wrapText="1"/>
    </xf>
    <xf numFmtId="177" fontId="72" fillId="29" borderId="3" xfId="0" applyNumberFormat="1" applyFont="1" applyFill="1" applyBorder="1" applyAlignment="1">
      <alignment horizontal="right" vertical="center" wrapText="1"/>
    </xf>
    <xf numFmtId="177" fontId="72" fillId="29" borderId="3" xfId="0" applyNumberFormat="1" applyFont="1" applyFill="1" applyBorder="1" applyAlignment="1">
      <alignment horizontal="right" vertical="center"/>
    </xf>
    <xf numFmtId="0" fontId="5" fillId="29" borderId="27" xfId="0" applyFont="1" applyFill="1" applyBorder="1" applyAlignment="1">
      <alignment horizontal="left" vertical="center" wrapText="1"/>
    </xf>
    <xf numFmtId="0" fontId="67" fillId="29" borderId="0" xfId="0" applyFont="1" applyFill="1" applyBorder="1" applyAlignment="1">
      <alignment vertical="center"/>
    </xf>
    <xf numFmtId="0" fontId="67" fillId="29" borderId="0" xfId="0" applyFont="1" applyFill="1" applyAlignment="1">
      <alignment horizontal="left" vertical="center"/>
    </xf>
    <xf numFmtId="0" fontId="67" fillId="29" borderId="0" xfId="0" applyFont="1" applyFill="1" applyBorder="1" applyAlignment="1">
      <alignment horizontal="left" vertical="center"/>
    </xf>
    <xf numFmtId="0" fontId="67" fillId="29" borderId="19" xfId="0" applyFont="1" applyFill="1" applyBorder="1" applyAlignment="1">
      <alignment horizontal="left" vertical="center"/>
    </xf>
    <xf numFmtId="0" fontId="67" fillId="29" borderId="0" xfId="0" applyFont="1" applyFill="1" applyAlignment="1">
      <alignment horizontal="center" vertical="center"/>
    </xf>
    <xf numFmtId="0" fontId="67" fillId="29" borderId="0" xfId="0" applyFont="1" applyFill="1" applyBorder="1" applyAlignment="1">
      <alignment horizontal="center" vertical="center"/>
    </xf>
    <xf numFmtId="0" fontId="67" fillId="29" borderId="13" xfId="0" applyFont="1" applyFill="1" applyBorder="1" applyAlignment="1">
      <alignment horizontal="center" vertical="center"/>
    </xf>
    <xf numFmtId="0" fontId="5" fillId="29" borderId="0" xfId="0" applyFont="1" applyFill="1" applyBorder="1" applyAlignment="1">
      <alignment horizontal="left" vertical="center"/>
    </xf>
    <xf numFmtId="0" fontId="67" fillId="29" borderId="15" xfId="0" applyFont="1" applyFill="1" applyBorder="1" applyAlignment="1">
      <alignment horizontal="left" vertical="center" wrapText="1"/>
    </xf>
    <xf numFmtId="0" fontId="74" fillId="29" borderId="0" xfId="0" applyFont="1" applyFill="1" applyBorder="1" applyAlignment="1">
      <alignment horizontal="center" wrapText="1"/>
    </xf>
    <xf numFmtId="0" fontId="67" fillId="29" borderId="0" xfId="0" applyFont="1" applyFill="1" applyBorder="1" applyAlignment="1">
      <alignment horizontal="center"/>
    </xf>
    <xf numFmtId="0" fontId="67" fillId="29" borderId="3" xfId="0" applyFont="1" applyFill="1" applyBorder="1" applyAlignment="1">
      <alignment horizontal="center" vertical="center" wrapText="1"/>
    </xf>
    <xf numFmtId="169" fontId="67" fillId="29" borderId="3" xfId="0" applyNumberFormat="1" applyFont="1" applyFill="1" applyBorder="1" applyAlignment="1">
      <alignment horizontal="center" vertical="center" wrapText="1"/>
    </xf>
    <xf numFmtId="0" fontId="67" fillId="29" borderId="13" xfId="0" applyFont="1" applyFill="1" applyBorder="1" applyAlignment="1">
      <alignment horizontal="center" vertical="center"/>
    </xf>
    <xf numFmtId="0" fontId="73" fillId="29" borderId="3" xfId="0" applyFont="1" applyFill="1" applyBorder="1" applyAlignment="1">
      <alignment horizontal="center" vertical="center"/>
    </xf>
    <xf numFmtId="0" fontId="67" fillId="29" borderId="0" xfId="0" applyFont="1" applyFill="1" applyBorder="1" applyAlignment="1">
      <alignment horizontal="center" vertical="center"/>
    </xf>
    <xf numFmtId="0" fontId="67" fillId="29" borderId="0" xfId="0" applyFont="1" applyFill="1" applyBorder="1" applyAlignment="1">
      <alignment horizontal="left" vertical="center"/>
    </xf>
    <xf numFmtId="0" fontId="67" fillId="29" borderId="0" xfId="0" applyFont="1" applyFill="1" applyAlignment="1">
      <alignment horizontal="center" vertical="center"/>
    </xf>
    <xf numFmtId="0" fontId="67" fillId="29" borderId="13" xfId="0" applyFont="1" applyFill="1" applyBorder="1" applyAlignment="1">
      <alignment horizontal="left" vertical="center" wrapText="1"/>
    </xf>
    <xf numFmtId="0" fontId="68" fillId="29" borderId="13" xfId="0" applyFont="1" applyFill="1" applyBorder="1" applyAlignment="1">
      <alignment horizontal="left" vertical="center" wrapText="1"/>
    </xf>
    <xf numFmtId="0" fontId="72" fillId="0" borderId="0" xfId="0" applyFont="1" applyFill="1" applyBorder="1" applyAlignment="1">
      <alignment horizontal="center" vertical="center" wrapText="1"/>
    </xf>
    <xf numFmtId="0" fontId="67" fillId="29" borderId="17" xfId="0" applyFont="1" applyFill="1" applyBorder="1" applyAlignment="1">
      <alignment horizontal="center" vertical="center" wrapText="1" shrinkToFit="1"/>
    </xf>
    <xf numFmtId="0" fontId="67" fillId="29" borderId="18" xfId="0" applyFont="1" applyFill="1" applyBorder="1" applyAlignment="1">
      <alignment horizontal="center" vertical="center" wrapText="1" shrinkToFit="1"/>
    </xf>
    <xf numFmtId="0" fontId="67" fillId="29" borderId="0" xfId="0" applyFont="1" applyFill="1" applyBorder="1" applyAlignment="1">
      <alignment horizontal="left" vertical="center" wrapText="1"/>
    </xf>
    <xf numFmtId="0" fontId="67" fillId="29" borderId="0" xfId="0" applyFont="1" applyFill="1" applyBorder="1" applyAlignment="1">
      <alignment vertical="center"/>
    </xf>
    <xf numFmtId="0" fontId="67" fillId="29" borderId="19" xfId="0" applyFont="1" applyFill="1" applyBorder="1" applyAlignment="1">
      <alignment horizontal="right" vertical="center"/>
    </xf>
    <xf numFmtId="0" fontId="67" fillId="29" borderId="19" xfId="0" applyFont="1" applyFill="1" applyBorder="1" applyAlignment="1">
      <alignment horizontal="left" vertical="center" wrapText="1"/>
    </xf>
    <xf numFmtId="0" fontId="67" fillId="29" borderId="0" xfId="0" applyFont="1" applyFill="1" applyAlignment="1">
      <alignment horizontal="left" vertical="center"/>
    </xf>
    <xf numFmtId="0" fontId="72" fillId="29" borderId="13" xfId="0" applyFont="1" applyFill="1" applyBorder="1" applyAlignment="1">
      <alignment horizontal="right" vertical="center" wrapText="1"/>
    </xf>
    <xf numFmtId="0" fontId="67" fillId="29" borderId="19" xfId="0" applyFont="1" applyFill="1" applyBorder="1" applyAlignment="1">
      <alignment horizontal="left" vertical="center"/>
    </xf>
    <xf numFmtId="0" fontId="73" fillId="29" borderId="3" xfId="0" applyFont="1" applyFill="1" applyBorder="1" applyAlignment="1">
      <alignment horizontal="center" vertical="center" wrapText="1"/>
    </xf>
    <xf numFmtId="0" fontId="73" fillId="29" borderId="18" xfId="0" applyFont="1" applyFill="1" applyBorder="1" applyAlignment="1">
      <alignment horizontal="center" vertical="center"/>
    </xf>
    <xf numFmtId="0" fontId="4" fillId="29" borderId="13" xfId="0" applyFont="1" applyFill="1" applyBorder="1" applyAlignment="1">
      <alignment horizontal="center"/>
    </xf>
    <xf numFmtId="0" fontId="76" fillId="29" borderId="13" xfId="0" applyFont="1" applyFill="1" applyBorder="1" applyAlignment="1">
      <alignment horizontal="center"/>
    </xf>
    <xf numFmtId="0" fontId="5" fillId="29" borderId="0" xfId="0" applyFont="1" applyFill="1" applyBorder="1" applyAlignment="1">
      <alignment horizontal="left" vertical="center"/>
    </xf>
    <xf numFmtId="0" fontId="5" fillId="29" borderId="0" xfId="0" applyFont="1" applyFill="1" applyAlignment="1">
      <alignment horizontal="center" vertical="center"/>
    </xf>
    <xf numFmtId="0" fontId="4" fillId="29" borderId="15" xfId="0" applyFont="1" applyFill="1" applyBorder="1" applyAlignment="1">
      <alignment horizontal="left" vertical="center" wrapText="1"/>
    </xf>
    <xf numFmtId="0" fontId="4" fillId="29" borderId="16" xfId="0" applyFont="1" applyFill="1" applyBorder="1" applyAlignment="1">
      <alignment horizontal="left" vertical="center" wrapText="1"/>
    </xf>
    <xf numFmtId="170" fontId="5" fillId="29" borderId="13" xfId="0" applyNumberFormat="1" applyFont="1" applyFill="1" applyBorder="1" applyAlignment="1">
      <alignment horizontal="left" vertical="center" wrapText="1"/>
    </xf>
    <xf numFmtId="0" fontId="4" fillId="29" borderId="15" xfId="0" applyFont="1" applyFill="1" applyBorder="1" applyAlignment="1">
      <alignment horizontal="center" vertical="center" wrapText="1"/>
    </xf>
    <xf numFmtId="0" fontId="4" fillId="29" borderId="16" xfId="0" applyFont="1" applyFill="1" applyBorder="1" applyAlignment="1">
      <alignment horizontal="center" vertical="center" wrapText="1"/>
    </xf>
    <xf numFmtId="0" fontId="4" fillId="29" borderId="15" xfId="0" applyFont="1" applyFill="1" applyBorder="1" applyAlignment="1">
      <alignment horizontal="left" vertical="center"/>
    </xf>
    <xf numFmtId="0" fontId="4" fillId="29" borderId="16" xfId="0" applyFont="1" applyFill="1" applyBorder="1" applyAlignment="1">
      <alignment horizontal="left" vertical="center"/>
    </xf>
    <xf numFmtId="0" fontId="4" fillId="29" borderId="15" xfId="0" applyFont="1" applyFill="1" applyBorder="1" applyAlignment="1">
      <alignment horizontal="center" vertical="center"/>
    </xf>
    <xf numFmtId="0" fontId="4" fillId="29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 shrinkToFit="1"/>
    </xf>
    <xf numFmtId="0" fontId="5" fillId="0" borderId="18" xfId="0" applyFont="1" applyFill="1" applyBorder="1" applyAlignment="1">
      <alignment horizontal="center" vertical="center" wrapText="1" shrinkToFit="1"/>
    </xf>
    <xf numFmtId="0" fontId="72" fillId="29" borderId="13" xfId="0" applyFont="1" applyFill="1" applyBorder="1" applyAlignment="1">
      <alignment horizontal="center"/>
    </xf>
    <xf numFmtId="0" fontId="74" fillId="29" borderId="13" xfId="0" applyFont="1" applyFill="1" applyBorder="1" applyAlignment="1">
      <alignment horizontal="center"/>
    </xf>
    <xf numFmtId="0" fontId="73" fillId="29" borderId="0" xfId="0" applyFont="1" applyFill="1" applyBorder="1" applyAlignment="1">
      <alignment horizontal="center" vertical="center" wrapText="1"/>
    </xf>
    <xf numFmtId="0" fontId="5" fillId="29" borderId="17" xfId="0" applyFont="1" applyFill="1" applyBorder="1" applyAlignment="1">
      <alignment horizontal="center" vertical="center"/>
    </xf>
    <xf numFmtId="0" fontId="5" fillId="29" borderId="18" xfId="0" applyFont="1" applyFill="1" applyBorder="1" applyAlignment="1">
      <alignment horizontal="center" vertical="center"/>
    </xf>
    <xf numFmtId="0" fontId="5" fillId="29" borderId="17" xfId="0" applyFont="1" applyFill="1" applyBorder="1" applyAlignment="1">
      <alignment horizontal="center" vertical="center" wrapText="1"/>
    </xf>
    <xf numFmtId="0" fontId="5" fillId="29" borderId="18" xfId="0" applyFont="1" applyFill="1" applyBorder="1" applyAlignment="1">
      <alignment horizontal="center" vertical="center" wrapText="1"/>
    </xf>
    <xf numFmtId="0" fontId="5" fillId="29" borderId="17" xfId="0" applyFont="1" applyFill="1" applyBorder="1" applyAlignment="1">
      <alignment horizontal="center" vertical="center" wrapText="1" shrinkToFit="1"/>
    </xf>
    <xf numFmtId="0" fontId="5" fillId="29" borderId="18" xfId="0" applyFont="1" applyFill="1" applyBorder="1" applyAlignment="1">
      <alignment horizontal="center" vertical="center" wrapText="1" shrinkToFit="1"/>
    </xf>
    <xf numFmtId="0" fontId="5" fillId="29" borderId="15" xfId="0" applyFont="1" applyFill="1" applyBorder="1" applyAlignment="1">
      <alignment horizontal="center" vertical="center" wrapText="1"/>
    </xf>
    <xf numFmtId="0" fontId="5" fillId="29" borderId="14" xfId="0" applyFont="1" applyFill="1" applyBorder="1" applyAlignment="1">
      <alignment horizontal="center" vertical="center" wrapText="1"/>
    </xf>
    <xf numFmtId="0" fontId="5" fillId="29" borderId="16" xfId="0" applyFont="1" applyFill="1" applyBorder="1" applyAlignment="1">
      <alignment horizontal="center" vertical="center" wrapText="1"/>
    </xf>
    <xf numFmtId="0" fontId="5" fillId="22" borderId="17" xfId="0" applyFont="1" applyFill="1" applyBorder="1" applyAlignment="1">
      <alignment horizontal="center" vertical="center"/>
    </xf>
    <xf numFmtId="0" fontId="5" fillId="22" borderId="18" xfId="0" applyFont="1" applyFill="1" applyBorder="1" applyAlignment="1">
      <alignment horizontal="center" vertical="center"/>
    </xf>
    <xf numFmtId="0" fontId="5" fillId="22" borderId="17" xfId="0" applyFont="1" applyFill="1" applyBorder="1" applyAlignment="1">
      <alignment horizontal="center" vertical="center" wrapText="1"/>
    </xf>
    <xf numFmtId="0" fontId="5" fillId="22" borderId="18" xfId="0" applyFont="1" applyFill="1" applyBorder="1" applyAlignment="1">
      <alignment horizontal="center" vertical="center" wrapText="1"/>
    </xf>
    <xf numFmtId="0" fontId="5" fillId="22" borderId="15" xfId="0" applyFont="1" applyFill="1" applyBorder="1" applyAlignment="1">
      <alignment horizontal="center" vertical="center" wrapText="1"/>
    </xf>
    <xf numFmtId="0" fontId="5" fillId="22" borderId="14" xfId="0" applyFont="1" applyFill="1" applyBorder="1" applyAlignment="1">
      <alignment horizontal="center" vertical="center" wrapText="1"/>
    </xf>
    <xf numFmtId="0" fontId="5" fillId="22" borderId="16" xfId="0" applyFont="1" applyFill="1" applyBorder="1" applyAlignment="1">
      <alignment horizontal="center" vertical="center" wrapText="1"/>
    </xf>
    <xf numFmtId="0" fontId="6" fillId="29" borderId="0" xfId="0" applyFont="1" applyFill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7" fillId="29" borderId="15" xfId="0" applyFont="1" applyFill="1" applyBorder="1" applyAlignment="1">
      <alignment horizontal="left" vertical="center" wrapText="1"/>
    </xf>
    <xf numFmtId="0" fontId="67" fillId="29" borderId="14" xfId="0" applyFont="1" applyFill="1" applyBorder="1" applyAlignment="1">
      <alignment horizontal="left" vertical="center" wrapText="1"/>
    </xf>
    <xf numFmtId="0" fontId="67" fillId="29" borderId="16" xfId="0" applyFont="1" applyFill="1" applyBorder="1" applyAlignment="1">
      <alignment horizontal="left" vertical="center" wrapText="1"/>
    </xf>
    <xf numFmtId="0" fontId="73" fillId="29" borderId="0" xfId="0" applyFont="1" applyFill="1" applyBorder="1" applyAlignment="1">
      <alignment horizontal="center" vertical="center"/>
    </xf>
    <xf numFmtId="0" fontId="67" fillId="29" borderId="3" xfId="0" applyFont="1" applyFill="1" applyBorder="1" applyAlignment="1">
      <alignment horizontal="center" vertical="center" wrapText="1"/>
    </xf>
    <xf numFmtId="3" fontId="72" fillId="29" borderId="15" xfId="0" applyNumberFormat="1" applyFont="1" applyFill="1" applyBorder="1" applyAlignment="1">
      <alignment horizontal="left" vertical="center" wrapText="1"/>
    </xf>
    <xf numFmtId="3" fontId="72" fillId="29" borderId="14" xfId="0" applyNumberFormat="1" applyFont="1" applyFill="1" applyBorder="1" applyAlignment="1">
      <alignment horizontal="left" vertical="center" wrapText="1"/>
    </xf>
    <xf numFmtId="3" fontId="72" fillId="29" borderId="16" xfId="0" applyNumberFormat="1" applyFont="1" applyFill="1" applyBorder="1" applyAlignment="1">
      <alignment horizontal="left" vertical="center" wrapText="1"/>
    </xf>
    <xf numFmtId="0" fontId="74" fillId="29" borderId="0" xfId="0" applyFont="1" applyFill="1" applyBorder="1" applyAlignment="1">
      <alignment horizontal="center" wrapText="1"/>
    </xf>
    <xf numFmtId="0" fontId="75" fillId="29" borderId="0" xfId="0" applyFont="1" applyFill="1" applyAlignment="1">
      <alignment horizontal="center"/>
    </xf>
    <xf numFmtId="0" fontId="67" fillId="29" borderId="0" xfId="0" applyFont="1" applyFill="1" applyBorder="1" applyAlignment="1">
      <alignment horizontal="center"/>
    </xf>
    <xf numFmtId="0" fontId="72" fillId="29" borderId="0" xfId="0" applyFont="1" applyFill="1" applyAlignment="1">
      <alignment horizontal="center" vertical="center" wrapText="1" shrinkToFit="1"/>
    </xf>
    <xf numFmtId="0" fontId="72" fillId="29" borderId="0" xfId="0" applyFont="1" applyFill="1" applyAlignment="1">
      <alignment horizontal="center" vertical="center"/>
    </xf>
    <xf numFmtId="0" fontId="68" fillId="29" borderId="0" xfId="0" applyFont="1" applyFill="1" applyAlignment="1">
      <alignment vertical="center"/>
    </xf>
    <xf numFmtId="0" fontId="67" fillId="29" borderId="15" xfId="0" applyFont="1" applyFill="1" applyBorder="1" applyAlignment="1">
      <alignment vertical="center"/>
    </xf>
    <xf numFmtId="0" fontId="67" fillId="29" borderId="14" xfId="0" applyFont="1" applyFill="1" applyBorder="1" applyAlignment="1">
      <alignment vertical="center"/>
    </xf>
    <xf numFmtId="0" fontId="67" fillId="29" borderId="16" xfId="0" applyFont="1" applyFill="1" applyBorder="1" applyAlignment="1">
      <alignment vertical="center"/>
    </xf>
    <xf numFmtId="0" fontId="72" fillId="29" borderId="14" xfId="0" applyFont="1" applyFill="1" applyBorder="1" applyAlignment="1">
      <alignment horizontal="left" vertical="center" wrapText="1"/>
    </xf>
    <xf numFmtId="0" fontId="67" fillId="29" borderId="14" xfId="0" applyFont="1" applyFill="1" applyBorder="1" applyAlignment="1">
      <alignment vertical="center" wrapText="1"/>
    </xf>
    <xf numFmtId="0" fontId="67" fillId="29" borderId="16" xfId="0" applyFont="1" applyFill="1" applyBorder="1" applyAlignment="1">
      <alignment vertical="center" wrapText="1"/>
    </xf>
    <xf numFmtId="0" fontId="67" fillId="29" borderId="16" xfId="0" applyFont="1" applyFill="1" applyBorder="1" applyAlignment="1">
      <alignment horizontal="right" vertical="center" wrapText="1"/>
    </xf>
    <xf numFmtId="0" fontId="67" fillId="29" borderId="14" xfId="0" applyFont="1" applyFill="1" applyBorder="1" applyAlignment="1">
      <alignment horizontal="center" vertical="center" wrapText="1"/>
    </xf>
    <xf numFmtId="0" fontId="67" fillId="29" borderId="16" xfId="0" applyFont="1" applyFill="1" applyBorder="1" applyAlignment="1">
      <alignment horizontal="center" vertical="center" wrapText="1"/>
    </xf>
    <xf numFmtId="0" fontId="72" fillId="29" borderId="0" xfId="0" applyFont="1" applyFill="1" applyBorder="1" applyAlignment="1">
      <alignment horizontal="center" vertical="center" wrapText="1"/>
    </xf>
    <xf numFmtId="0" fontId="72" fillId="29" borderId="0" xfId="0" applyFont="1" applyFill="1" applyBorder="1" applyAlignment="1">
      <alignment horizontal="center" vertical="center"/>
    </xf>
    <xf numFmtId="0" fontId="67" fillId="29" borderId="17" xfId="0" applyFont="1" applyFill="1" applyBorder="1" applyAlignment="1">
      <alignment horizontal="center" vertical="center"/>
    </xf>
    <xf numFmtId="0" fontId="67" fillId="29" borderId="17" xfId="0" applyFont="1" applyFill="1" applyBorder="1" applyAlignment="1">
      <alignment horizontal="center" vertical="center" wrapText="1"/>
    </xf>
    <xf numFmtId="0" fontId="67" fillId="29" borderId="15" xfId="0" applyFont="1" applyFill="1" applyBorder="1" applyAlignment="1">
      <alignment horizontal="center" vertical="center"/>
    </xf>
    <xf numFmtId="0" fontId="67" fillId="29" borderId="14" xfId="0" applyFont="1" applyFill="1" applyBorder="1" applyAlignment="1">
      <alignment horizontal="center" vertical="center"/>
    </xf>
    <xf numFmtId="0" fontId="67" fillId="29" borderId="16" xfId="0" applyFont="1" applyFill="1" applyBorder="1" applyAlignment="1">
      <alignment horizontal="center" vertical="center"/>
    </xf>
    <xf numFmtId="0" fontId="67" fillId="29" borderId="18" xfId="0" applyFont="1" applyFill="1" applyBorder="1" applyAlignment="1">
      <alignment horizontal="center" vertical="center"/>
    </xf>
    <xf numFmtId="0" fontId="67" fillId="29" borderId="18" xfId="0" applyFont="1" applyFill="1" applyBorder="1" applyAlignment="1">
      <alignment horizontal="center" vertical="center" wrapText="1"/>
    </xf>
    <xf numFmtId="0" fontId="67" fillId="29" borderId="15" xfId="0" applyFont="1" applyFill="1" applyBorder="1" applyAlignment="1">
      <alignment horizontal="center" vertical="center" wrapText="1"/>
    </xf>
    <xf numFmtId="179" fontId="72" fillId="29" borderId="15" xfId="0" applyNumberFormat="1" applyFont="1" applyFill="1" applyBorder="1" applyAlignment="1">
      <alignment horizontal="center" vertical="center" wrapText="1"/>
    </xf>
    <xf numFmtId="179" fontId="72" fillId="29" borderId="16" xfId="0" applyNumberFormat="1" applyFont="1" applyFill="1" applyBorder="1" applyAlignment="1">
      <alignment horizontal="center" vertical="center" wrapText="1"/>
    </xf>
    <xf numFmtId="179" fontId="67" fillId="29" borderId="16" xfId="0" applyNumberFormat="1" applyFont="1" applyFill="1" applyBorder="1" applyAlignment="1">
      <alignment horizontal="center" vertical="center" wrapText="1"/>
    </xf>
    <xf numFmtId="179" fontId="72" fillId="29" borderId="16" xfId="0" applyNumberFormat="1" applyFont="1" applyFill="1" applyBorder="1" applyAlignment="1">
      <alignment horizontal="center" vertical="center" wrapText="1"/>
    </xf>
    <xf numFmtId="0" fontId="72" fillId="29" borderId="0" xfId="0" applyFont="1" applyFill="1" applyBorder="1" applyAlignment="1">
      <alignment vertical="center"/>
    </xf>
    <xf numFmtId="180" fontId="72" fillId="29" borderId="0" xfId="0" applyNumberFormat="1" applyFont="1" applyFill="1" applyBorder="1" applyAlignment="1">
      <alignment vertical="center"/>
    </xf>
    <xf numFmtId="49" fontId="72" fillId="29" borderId="16" xfId="0" applyNumberFormat="1" applyFont="1" applyFill="1" applyBorder="1" applyAlignment="1">
      <alignment horizontal="left" vertical="center" wrapText="1"/>
    </xf>
    <xf numFmtId="49" fontId="67" fillId="29" borderId="16" xfId="0" applyNumberFormat="1" applyFont="1" applyFill="1" applyBorder="1" applyAlignment="1">
      <alignment horizontal="left" vertical="center" wrapText="1"/>
    </xf>
    <xf numFmtId="180" fontId="67" fillId="29" borderId="0" xfId="0" applyNumberFormat="1" applyFont="1" applyFill="1" applyBorder="1" applyAlignment="1">
      <alignment vertical="center"/>
    </xf>
    <xf numFmtId="180" fontId="93" fillId="29" borderId="0" xfId="0" applyNumberFormat="1" applyFont="1" applyFill="1" applyBorder="1" applyAlignment="1">
      <alignment vertical="center"/>
    </xf>
    <xf numFmtId="180" fontId="94" fillId="29" borderId="0" xfId="0" applyNumberFormat="1" applyFont="1" applyFill="1" applyBorder="1" applyAlignment="1">
      <alignment vertical="center"/>
    </xf>
    <xf numFmtId="0" fontId="70" fillId="29" borderId="3" xfId="0" applyFont="1" applyFill="1" applyBorder="1" applyAlignment="1">
      <alignment horizontal="center" vertical="center"/>
    </xf>
    <xf numFmtId="177" fontId="70" fillId="29" borderId="3" xfId="0" applyNumberFormat="1" applyFont="1" applyFill="1" applyBorder="1" applyAlignment="1">
      <alignment horizontal="center" vertical="center" wrapText="1"/>
    </xf>
    <xf numFmtId="179" fontId="67" fillId="29" borderId="0" xfId="0" applyNumberFormat="1" applyFont="1" applyFill="1" applyBorder="1" applyAlignment="1">
      <alignment vertical="center"/>
    </xf>
    <xf numFmtId="0" fontId="67" fillId="29" borderId="17" xfId="0" applyFont="1" applyFill="1" applyBorder="1" applyAlignment="1" applyProtection="1">
      <alignment horizontal="left" vertical="center" wrapText="1"/>
      <protection locked="0"/>
    </xf>
    <xf numFmtId="0" fontId="94" fillId="29" borderId="0" xfId="0" applyFont="1" applyFill="1" applyBorder="1" applyAlignment="1">
      <alignment vertical="center"/>
    </xf>
    <xf numFmtId="0" fontId="72" fillId="29" borderId="18" xfId="0" applyFont="1" applyFill="1" applyBorder="1" applyAlignment="1">
      <alignment horizontal="left" vertical="center" wrapText="1"/>
    </xf>
    <xf numFmtId="2" fontId="67" fillId="29" borderId="0" xfId="0" applyNumberFormat="1" applyFont="1" applyFill="1" applyBorder="1" applyAlignment="1">
      <alignment vertical="center"/>
    </xf>
    <xf numFmtId="0" fontId="73" fillId="29" borderId="26" xfId="0" applyFont="1" applyFill="1" applyBorder="1" applyAlignment="1" applyProtection="1">
      <alignment horizontal="center" vertical="center"/>
      <protection locked="0"/>
    </xf>
    <xf numFmtId="0" fontId="73" fillId="29" borderId="13" xfId="0" applyFont="1" applyFill="1" applyBorder="1" applyAlignment="1" applyProtection="1">
      <alignment horizontal="center" vertical="center"/>
      <protection locked="0"/>
    </xf>
    <xf numFmtId="0" fontId="73" fillId="29" borderId="20" xfId="0" applyFont="1" applyFill="1" applyBorder="1" applyAlignment="1" applyProtection="1">
      <alignment horizontal="center" vertical="center"/>
      <protection locked="0"/>
    </xf>
    <xf numFmtId="0" fontId="72" fillId="29" borderId="21" xfId="182" applyFont="1" applyFill="1" applyBorder="1" applyAlignment="1">
      <alignment vertical="center" wrapText="1"/>
      <protection locked="0"/>
    </xf>
    <xf numFmtId="0" fontId="67" fillId="29" borderId="22" xfId="0" applyFont="1" applyFill="1" applyBorder="1" applyAlignment="1">
      <alignment horizontal="left" vertical="center" wrapText="1"/>
    </xf>
    <xf numFmtId="179" fontId="67" fillId="29" borderId="3" xfId="0" quotePrefix="1" applyNumberFormat="1" applyFont="1" applyFill="1" applyBorder="1" applyAlignment="1">
      <alignment horizontal="center" vertical="center" wrapText="1"/>
    </xf>
    <xf numFmtId="0" fontId="85" fillId="29" borderId="0" xfId="0" applyFont="1" applyFill="1" applyBorder="1" applyAlignment="1">
      <alignment vertical="center"/>
    </xf>
    <xf numFmtId="0" fontId="72" fillId="29" borderId="0" xfId="0" applyFont="1" applyFill="1" applyBorder="1" applyAlignment="1" applyProtection="1">
      <alignment horizontal="left" vertical="center"/>
      <protection locked="0"/>
    </xf>
    <xf numFmtId="170" fontId="72" fillId="29" borderId="0" xfId="0" applyNumberFormat="1" applyFont="1" applyFill="1" applyBorder="1" applyAlignment="1">
      <alignment horizontal="center" vertical="center" wrapText="1"/>
    </xf>
    <xf numFmtId="170" fontId="72" fillId="29" borderId="0" xfId="0" applyNumberFormat="1" applyFont="1" applyFill="1" applyBorder="1" applyAlignment="1">
      <alignment horizontal="right" vertical="center" wrapText="1"/>
    </xf>
    <xf numFmtId="170" fontId="67" fillId="29" borderId="0" xfId="0" applyNumberFormat="1" applyFont="1" applyFill="1" applyBorder="1" applyAlignment="1">
      <alignment horizontal="center" vertical="center" wrapText="1"/>
    </xf>
    <xf numFmtId="170" fontId="67" fillId="29" borderId="0" xfId="0" applyNumberFormat="1" applyFont="1" applyFill="1" applyBorder="1" applyAlignment="1">
      <alignment horizontal="center" wrapText="1"/>
    </xf>
    <xf numFmtId="170" fontId="67" fillId="29" borderId="0" xfId="0" quotePrefix="1" applyNumberFormat="1" applyFont="1" applyFill="1" applyBorder="1" applyAlignment="1">
      <alignment horizontal="center" wrapText="1"/>
    </xf>
    <xf numFmtId="170" fontId="70" fillId="29" borderId="0" xfId="0" applyNumberFormat="1" applyFont="1" applyFill="1" applyBorder="1" applyAlignment="1">
      <alignment vertical="center"/>
    </xf>
    <xf numFmtId="0" fontId="67" fillId="29" borderId="0" xfId="0" applyFont="1" applyFill="1" applyBorder="1" applyAlignment="1">
      <alignment vertical="center" wrapText="1"/>
    </xf>
    <xf numFmtId="180" fontId="4" fillId="29" borderId="3" xfId="0" applyNumberFormat="1" applyFont="1" applyFill="1" applyBorder="1" applyAlignment="1">
      <alignment horizontal="center" vertical="center" wrapText="1"/>
    </xf>
    <xf numFmtId="180" fontId="4" fillId="29" borderId="3" xfId="0" applyNumberFormat="1" applyFont="1" applyFill="1" applyBorder="1" applyAlignment="1">
      <alignment horizontal="center" vertical="center"/>
    </xf>
    <xf numFmtId="0" fontId="4" fillId="29" borderId="0" xfId="0" applyFont="1" applyFill="1" applyBorder="1" applyAlignment="1">
      <alignment vertical="center"/>
    </xf>
    <xf numFmtId="0" fontId="73" fillId="29" borderId="3" xfId="0" applyFont="1" applyFill="1" applyBorder="1" applyAlignment="1">
      <alignment vertical="center" wrapText="1"/>
    </xf>
    <xf numFmtId="179" fontId="5" fillId="29" borderId="0" xfId="0" applyNumberFormat="1" applyFont="1" applyFill="1" applyBorder="1" applyAlignment="1">
      <alignment vertical="center"/>
    </xf>
    <xf numFmtId="180" fontId="4" fillId="29" borderId="0" xfId="0" applyNumberFormat="1" applyFont="1" applyFill="1" applyBorder="1" applyAlignment="1">
      <alignment vertical="center"/>
    </xf>
    <xf numFmtId="180" fontId="5" fillId="29" borderId="0" xfId="0" applyNumberFormat="1" applyFont="1" applyFill="1" applyBorder="1" applyAlignment="1">
      <alignment vertical="center"/>
    </xf>
    <xf numFmtId="0" fontId="73" fillId="29" borderId="16" xfId="0" applyFont="1" applyFill="1" applyBorder="1" applyAlignment="1">
      <alignment horizontal="left" vertical="center"/>
    </xf>
    <xf numFmtId="0" fontId="73" fillId="29" borderId="3" xfId="0" applyFont="1" applyFill="1" applyBorder="1" applyAlignment="1">
      <alignment horizontal="left" vertical="center" wrapText="1"/>
    </xf>
    <xf numFmtId="0" fontId="83" fillId="29" borderId="3" xfId="0" applyFont="1" applyFill="1" applyBorder="1" applyAlignment="1">
      <alignment horizontal="left" vertical="center"/>
    </xf>
    <xf numFmtId="49" fontId="78" fillId="29" borderId="3" xfId="0" applyNumberFormat="1" applyFont="1" applyFill="1" applyBorder="1" applyAlignment="1">
      <alignment horizontal="center" vertical="center"/>
    </xf>
    <xf numFmtId="0" fontId="78" fillId="29" borderId="3" xfId="0" applyFont="1" applyFill="1" applyBorder="1" applyAlignment="1">
      <alignment horizontal="center" vertical="center" wrapText="1"/>
    </xf>
    <xf numFmtId="179" fontId="78" fillId="29" borderId="3" xfId="0" applyNumberFormat="1" applyFont="1" applyFill="1" applyBorder="1" applyAlignment="1">
      <alignment horizontal="center" vertical="center" wrapText="1"/>
    </xf>
    <xf numFmtId="0" fontId="6" fillId="29" borderId="0" xfId="0" applyFont="1" applyFill="1" applyBorder="1" applyAlignment="1">
      <alignment vertical="center"/>
    </xf>
    <xf numFmtId="0" fontId="83" fillId="29" borderId="3" xfId="0" applyFont="1" applyFill="1" applyBorder="1" applyAlignment="1">
      <alignment horizontal="left" vertical="center" wrapText="1"/>
    </xf>
    <xf numFmtId="179" fontId="82" fillId="29" borderId="3" xfId="0" applyNumberFormat="1" applyFont="1" applyFill="1" applyBorder="1" applyAlignment="1">
      <alignment horizontal="center" vertical="center" wrapText="1"/>
    </xf>
    <xf numFmtId="0" fontId="92" fillId="29" borderId="3" xfId="0" applyFont="1" applyFill="1" applyBorder="1" applyAlignment="1">
      <alignment horizontal="left" vertical="center" wrapText="1"/>
    </xf>
    <xf numFmtId="0" fontId="65" fillId="29" borderId="3" xfId="0" applyFont="1" applyFill="1" applyBorder="1" applyAlignment="1">
      <alignment horizontal="center" vertical="center"/>
    </xf>
    <xf numFmtId="0" fontId="91" fillId="29" borderId="0" xfId="0" applyFont="1" applyFill="1" applyBorder="1" applyAlignment="1">
      <alignment vertical="center"/>
    </xf>
    <xf numFmtId="0" fontId="7" fillId="29" borderId="3" xfId="0" quotePrefix="1" applyFont="1" applyFill="1" applyBorder="1" applyAlignment="1">
      <alignment horizontal="center" vertical="center"/>
    </xf>
    <xf numFmtId="0" fontId="84" fillId="29" borderId="3" xfId="0" applyFont="1" applyFill="1" applyBorder="1" applyAlignment="1">
      <alignment horizontal="left" vertical="center"/>
    </xf>
    <xf numFmtId="0" fontId="4" fillId="29" borderId="0" xfId="0" quotePrefix="1" applyFont="1" applyFill="1" applyBorder="1" applyAlignment="1">
      <alignment horizontal="center" vertical="center"/>
    </xf>
    <xf numFmtId="0" fontId="72" fillId="29" borderId="15" xfId="0" applyFont="1" applyFill="1" applyBorder="1" applyAlignment="1">
      <alignment horizontal="center" vertical="center" wrapText="1"/>
    </xf>
    <xf numFmtId="0" fontId="72" fillId="29" borderId="14" xfId="0" applyFont="1" applyFill="1" applyBorder="1" applyAlignment="1">
      <alignment horizontal="center" vertical="center" wrapText="1"/>
    </xf>
    <xf numFmtId="0" fontId="72" fillId="29" borderId="16" xfId="0" applyFont="1" applyFill="1" applyBorder="1" applyAlignment="1">
      <alignment horizontal="center" vertical="center" wrapText="1"/>
    </xf>
    <xf numFmtId="179" fontId="86" fillId="29" borderId="3" xfId="0" applyNumberFormat="1" applyFont="1" applyFill="1" applyBorder="1" applyAlignment="1">
      <alignment horizontal="center" vertical="center"/>
    </xf>
    <xf numFmtId="0" fontId="65" fillId="29" borderId="0" xfId="0" applyFont="1" applyFill="1" applyAlignment="1">
      <alignment vertical="center" wrapText="1"/>
    </xf>
    <xf numFmtId="0" fontId="68" fillId="29" borderId="0" xfId="0" applyFont="1" applyFill="1" applyAlignment="1">
      <alignment vertical="center" wrapText="1"/>
    </xf>
    <xf numFmtId="0" fontId="65" fillId="29" borderId="0" xfId="0" applyFont="1" applyFill="1" applyAlignment="1">
      <alignment vertical="center"/>
    </xf>
  </cellXfs>
  <cellStyles count="353">
    <cellStyle name="_Fakt_2" xfId="1" xr:uid="{00000000-0005-0000-0000-000000000000}"/>
    <cellStyle name="_rozhufrovka 2009" xfId="2" xr:uid="{00000000-0005-0000-0000-000001000000}"/>
    <cellStyle name="_АТиСТ 5а МТР липень 2008" xfId="3" xr:uid="{00000000-0005-0000-0000-000002000000}"/>
    <cellStyle name="_ПРГК сводний_" xfId="4" xr:uid="{00000000-0005-0000-0000-000003000000}"/>
    <cellStyle name="_УТГ" xfId="5" xr:uid="{00000000-0005-0000-0000-000004000000}"/>
    <cellStyle name="_Феодосия 5а МТР липень 2008" xfId="6" xr:uid="{00000000-0005-0000-0000-000005000000}"/>
    <cellStyle name="_ХТГ довідка." xfId="7" xr:uid="{00000000-0005-0000-0000-000006000000}"/>
    <cellStyle name="_Шебелинка 5а МТР липень 2008" xfId="8" xr:uid="{00000000-0005-0000-0000-000007000000}"/>
    <cellStyle name="20% - Accent1" xfId="9" xr:uid="{00000000-0005-0000-0000-000008000000}"/>
    <cellStyle name="20% - Accent2" xfId="10" xr:uid="{00000000-0005-0000-0000-000009000000}"/>
    <cellStyle name="20% - Accent3" xfId="11" xr:uid="{00000000-0005-0000-0000-00000A000000}"/>
    <cellStyle name="20% - Accent4" xfId="12" xr:uid="{00000000-0005-0000-0000-00000B000000}"/>
    <cellStyle name="20% - Accent5" xfId="13" xr:uid="{00000000-0005-0000-0000-00000C000000}"/>
    <cellStyle name="20% - Accent6" xfId="14" xr:uid="{00000000-0005-0000-0000-00000D000000}"/>
    <cellStyle name="20% - Акцент1 2" xfId="15" xr:uid="{00000000-0005-0000-0000-00000E000000}"/>
    <cellStyle name="20% - Акцент1 3" xfId="16" xr:uid="{00000000-0005-0000-0000-00000F000000}"/>
    <cellStyle name="20% - Акцент2 2" xfId="17" xr:uid="{00000000-0005-0000-0000-000010000000}"/>
    <cellStyle name="20% - Акцент2 3" xfId="18" xr:uid="{00000000-0005-0000-0000-000011000000}"/>
    <cellStyle name="20% - Акцент3 2" xfId="19" xr:uid="{00000000-0005-0000-0000-000012000000}"/>
    <cellStyle name="20% - Акцент3 3" xfId="20" xr:uid="{00000000-0005-0000-0000-000013000000}"/>
    <cellStyle name="20% - Акцент4 2" xfId="21" xr:uid="{00000000-0005-0000-0000-000014000000}"/>
    <cellStyle name="20% - Акцент4 3" xfId="22" xr:uid="{00000000-0005-0000-0000-000015000000}"/>
    <cellStyle name="20% - Акцент5 2" xfId="23" xr:uid="{00000000-0005-0000-0000-000016000000}"/>
    <cellStyle name="20% - Акцент5 3" xfId="24" xr:uid="{00000000-0005-0000-0000-000017000000}"/>
    <cellStyle name="20% - Акцент6 2" xfId="25" xr:uid="{00000000-0005-0000-0000-000018000000}"/>
    <cellStyle name="20% - Акцент6 3" xfId="26" xr:uid="{00000000-0005-0000-0000-000019000000}"/>
    <cellStyle name="40% - Accent1" xfId="27" xr:uid="{00000000-0005-0000-0000-00001A000000}"/>
    <cellStyle name="40% - Accent2" xfId="28" xr:uid="{00000000-0005-0000-0000-00001B000000}"/>
    <cellStyle name="40% - Accent3" xfId="29" xr:uid="{00000000-0005-0000-0000-00001C000000}"/>
    <cellStyle name="40% - Accent4" xfId="30" xr:uid="{00000000-0005-0000-0000-00001D000000}"/>
    <cellStyle name="40% - Accent5" xfId="31" xr:uid="{00000000-0005-0000-0000-00001E000000}"/>
    <cellStyle name="40% - Accent6" xfId="32" xr:uid="{00000000-0005-0000-0000-00001F000000}"/>
    <cellStyle name="40% - Акцент1 2" xfId="33" xr:uid="{00000000-0005-0000-0000-000020000000}"/>
    <cellStyle name="40% - Акцент1 3" xfId="34" xr:uid="{00000000-0005-0000-0000-000021000000}"/>
    <cellStyle name="40% - Акцент2 2" xfId="35" xr:uid="{00000000-0005-0000-0000-000022000000}"/>
    <cellStyle name="40% - Акцент2 3" xfId="36" xr:uid="{00000000-0005-0000-0000-000023000000}"/>
    <cellStyle name="40% - Акцент3 2" xfId="37" xr:uid="{00000000-0005-0000-0000-000024000000}"/>
    <cellStyle name="40% - Акцент3 3" xfId="38" xr:uid="{00000000-0005-0000-0000-000025000000}"/>
    <cellStyle name="40% - Акцент4 2" xfId="39" xr:uid="{00000000-0005-0000-0000-000026000000}"/>
    <cellStyle name="40% - Акцент4 3" xfId="40" xr:uid="{00000000-0005-0000-0000-000027000000}"/>
    <cellStyle name="40% - Акцент5 2" xfId="41" xr:uid="{00000000-0005-0000-0000-000028000000}"/>
    <cellStyle name="40% - Акцент5 3" xfId="42" xr:uid="{00000000-0005-0000-0000-000029000000}"/>
    <cellStyle name="40% - Акцент6 2" xfId="43" xr:uid="{00000000-0005-0000-0000-00002A000000}"/>
    <cellStyle name="40% - Акцент6 3" xfId="44" xr:uid="{00000000-0005-0000-0000-00002B000000}"/>
    <cellStyle name="60% - Accent1" xfId="45" xr:uid="{00000000-0005-0000-0000-00002C000000}"/>
    <cellStyle name="60% - Accent2" xfId="46" xr:uid="{00000000-0005-0000-0000-00002D000000}"/>
    <cellStyle name="60% - Accent3" xfId="47" xr:uid="{00000000-0005-0000-0000-00002E000000}"/>
    <cellStyle name="60% - Accent4" xfId="48" xr:uid="{00000000-0005-0000-0000-00002F000000}"/>
    <cellStyle name="60% - Accent5" xfId="49" xr:uid="{00000000-0005-0000-0000-000030000000}"/>
    <cellStyle name="60% - Accent6" xfId="50" xr:uid="{00000000-0005-0000-0000-000031000000}"/>
    <cellStyle name="60% - Акцент1 2" xfId="51" xr:uid="{00000000-0005-0000-0000-000032000000}"/>
    <cellStyle name="60% - Акцент1 3" xfId="52" xr:uid="{00000000-0005-0000-0000-000033000000}"/>
    <cellStyle name="60% - Акцент2 2" xfId="53" xr:uid="{00000000-0005-0000-0000-000034000000}"/>
    <cellStyle name="60% - Акцент2 3" xfId="54" xr:uid="{00000000-0005-0000-0000-000035000000}"/>
    <cellStyle name="60% - Акцент3 2" xfId="55" xr:uid="{00000000-0005-0000-0000-000036000000}"/>
    <cellStyle name="60% - Акцент3 3" xfId="56" xr:uid="{00000000-0005-0000-0000-000037000000}"/>
    <cellStyle name="60% - Акцент4 2" xfId="57" xr:uid="{00000000-0005-0000-0000-000038000000}"/>
    <cellStyle name="60% - Акцент4 3" xfId="58" xr:uid="{00000000-0005-0000-0000-000039000000}"/>
    <cellStyle name="60% - Акцент5 2" xfId="59" xr:uid="{00000000-0005-0000-0000-00003A000000}"/>
    <cellStyle name="60% - Акцент5 3" xfId="60" xr:uid="{00000000-0005-0000-0000-00003B000000}"/>
    <cellStyle name="60% - Акцент6 2" xfId="61" xr:uid="{00000000-0005-0000-0000-00003C000000}"/>
    <cellStyle name="60% - Акцент6 3" xfId="62" xr:uid="{00000000-0005-0000-0000-00003D000000}"/>
    <cellStyle name="Accent1" xfId="63" xr:uid="{00000000-0005-0000-0000-00003E000000}"/>
    <cellStyle name="Accent2" xfId="64" xr:uid="{00000000-0005-0000-0000-00003F000000}"/>
    <cellStyle name="Accent3" xfId="65" xr:uid="{00000000-0005-0000-0000-000040000000}"/>
    <cellStyle name="Accent4" xfId="66" xr:uid="{00000000-0005-0000-0000-000041000000}"/>
    <cellStyle name="Accent5" xfId="67" xr:uid="{00000000-0005-0000-0000-000042000000}"/>
    <cellStyle name="Accent6" xfId="68" xr:uid="{00000000-0005-0000-0000-000043000000}"/>
    <cellStyle name="Bad" xfId="69" xr:uid="{00000000-0005-0000-0000-000044000000}"/>
    <cellStyle name="Calculation" xfId="70" xr:uid="{00000000-0005-0000-0000-000045000000}"/>
    <cellStyle name="Check Cell" xfId="71" xr:uid="{00000000-0005-0000-0000-000046000000}"/>
    <cellStyle name="Column-Header" xfId="72" xr:uid="{00000000-0005-0000-0000-000047000000}"/>
    <cellStyle name="Column-Header 2" xfId="73" xr:uid="{00000000-0005-0000-0000-000048000000}"/>
    <cellStyle name="Column-Header 3" xfId="74" xr:uid="{00000000-0005-0000-0000-000049000000}"/>
    <cellStyle name="Column-Header 4" xfId="75" xr:uid="{00000000-0005-0000-0000-00004A000000}"/>
    <cellStyle name="Column-Header 5" xfId="76" xr:uid="{00000000-0005-0000-0000-00004B000000}"/>
    <cellStyle name="Column-Header 6" xfId="77" xr:uid="{00000000-0005-0000-0000-00004C000000}"/>
    <cellStyle name="Column-Header 7" xfId="78" xr:uid="{00000000-0005-0000-0000-00004D000000}"/>
    <cellStyle name="Column-Header 7 2" xfId="79" xr:uid="{00000000-0005-0000-0000-00004E000000}"/>
    <cellStyle name="Column-Header 8" xfId="80" xr:uid="{00000000-0005-0000-0000-00004F000000}"/>
    <cellStyle name="Column-Header 8 2" xfId="81" xr:uid="{00000000-0005-0000-0000-000050000000}"/>
    <cellStyle name="Column-Header 9" xfId="82" xr:uid="{00000000-0005-0000-0000-000051000000}"/>
    <cellStyle name="Column-Header 9 2" xfId="83" xr:uid="{00000000-0005-0000-0000-000052000000}"/>
    <cellStyle name="Column-Header_Zvit rux-koshtiv 2010 Департамент " xfId="84" xr:uid="{00000000-0005-0000-0000-000053000000}"/>
    <cellStyle name="Comma_2005_03_15-Финансовый_БГ" xfId="85" xr:uid="{00000000-0005-0000-0000-000054000000}"/>
    <cellStyle name="Define-Column" xfId="86" xr:uid="{00000000-0005-0000-0000-000055000000}"/>
    <cellStyle name="Define-Column 10" xfId="87" xr:uid="{00000000-0005-0000-0000-000056000000}"/>
    <cellStyle name="Define-Column 2" xfId="88" xr:uid="{00000000-0005-0000-0000-000057000000}"/>
    <cellStyle name="Define-Column 3" xfId="89" xr:uid="{00000000-0005-0000-0000-000058000000}"/>
    <cellStyle name="Define-Column 4" xfId="90" xr:uid="{00000000-0005-0000-0000-000059000000}"/>
    <cellStyle name="Define-Column 5" xfId="91" xr:uid="{00000000-0005-0000-0000-00005A000000}"/>
    <cellStyle name="Define-Column 6" xfId="92" xr:uid="{00000000-0005-0000-0000-00005B000000}"/>
    <cellStyle name="Define-Column 7" xfId="93" xr:uid="{00000000-0005-0000-0000-00005C000000}"/>
    <cellStyle name="Define-Column 7 2" xfId="94" xr:uid="{00000000-0005-0000-0000-00005D000000}"/>
    <cellStyle name="Define-Column 7 3" xfId="95" xr:uid="{00000000-0005-0000-0000-00005E000000}"/>
    <cellStyle name="Define-Column 8" xfId="96" xr:uid="{00000000-0005-0000-0000-00005F000000}"/>
    <cellStyle name="Define-Column 8 2" xfId="97" xr:uid="{00000000-0005-0000-0000-000060000000}"/>
    <cellStyle name="Define-Column 8 3" xfId="98" xr:uid="{00000000-0005-0000-0000-000061000000}"/>
    <cellStyle name="Define-Column 9" xfId="99" xr:uid="{00000000-0005-0000-0000-000062000000}"/>
    <cellStyle name="Define-Column 9 2" xfId="100" xr:uid="{00000000-0005-0000-0000-000063000000}"/>
    <cellStyle name="Define-Column 9 3" xfId="101" xr:uid="{00000000-0005-0000-0000-000064000000}"/>
    <cellStyle name="Define-Column_Zvit rux-koshtiv 2010 Департамент " xfId="102" xr:uid="{00000000-0005-0000-0000-000065000000}"/>
    <cellStyle name="Explanatory Text" xfId="103" xr:uid="{00000000-0005-0000-0000-000066000000}"/>
    <cellStyle name="FS10" xfId="104" xr:uid="{00000000-0005-0000-0000-000067000000}"/>
    <cellStyle name="Good" xfId="105" xr:uid="{00000000-0005-0000-0000-000068000000}"/>
    <cellStyle name="Heading 1" xfId="106" xr:uid="{00000000-0005-0000-0000-000069000000}"/>
    <cellStyle name="Heading 2" xfId="107" xr:uid="{00000000-0005-0000-0000-00006A000000}"/>
    <cellStyle name="Heading 3" xfId="108" xr:uid="{00000000-0005-0000-0000-00006B000000}"/>
    <cellStyle name="Heading 4" xfId="109" xr:uid="{00000000-0005-0000-0000-00006C000000}"/>
    <cellStyle name="Hyperlink 2" xfId="110" xr:uid="{00000000-0005-0000-0000-00006D000000}"/>
    <cellStyle name="Input" xfId="111" xr:uid="{00000000-0005-0000-0000-00006E000000}"/>
    <cellStyle name="Level0" xfId="112" xr:uid="{00000000-0005-0000-0000-00006F000000}"/>
    <cellStyle name="Level0 10" xfId="113" xr:uid="{00000000-0005-0000-0000-000070000000}"/>
    <cellStyle name="Level0 2" xfId="114" xr:uid="{00000000-0005-0000-0000-000071000000}"/>
    <cellStyle name="Level0 2 2" xfId="115" xr:uid="{00000000-0005-0000-0000-000072000000}"/>
    <cellStyle name="Level0 3" xfId="116" xr:uid="{00000000-0005-0000-0000-000073000000}"/>
    <cellStyle name="Level0 3 2" xfId="117" xr:uid="{00000000-0005-0000-0000-000074000000}"/>
    <cellStyle name="Level0 4" xfId="118" xr:uid="{00000000-0005-0000-0000-000075000000}"/>
    <cellStyle name="Level0 4 2" xfId="119" xr:uid="{00000000-0005-0000-0000-000076000000}"/>
    <cellStyle name="Level0 5" xfId="120" xr:uid="{00000000-0005-0000-0000-000077000000}"/>
    <cellStyle name="Level0 6" xfId="121" xr:uid="{00000000-0005-0000-0000-000078000000}"/>
    <cellStyle name="Level0 7" xfId="122" xr:uid="{00000000-0005-0000-0000-000079000000}"/>
    <cellStyle name="Level0 7 2" xfId="123" xr:uid="{00000000-0005-0000-0000-00007A000000}"/>
    <cellStyle name="Level0 7 3" xfId="124" xr:uid="{00000000-0005-0000-0000-00007B000000}"/>
    <cellStyle name="Level0 8" xfId="125" xr:uid="{00000000-0005-0000-0000-00007C000000}"/>
    <cellStyle name="Level0 8 2" xfId="126" xr:uid="{00000000-0005-0000-0000-00007D000000}"/>
    <cellStyle name="Level0 8 3" xfId="127" xr:uid="{00000000-0005-0000-0000-00007E000000}"/>
    <cellStyle name="Level0 9" xfId="128" xr:uid="{00000000-0005-0000-0000-00007F000000}"/>
    <cellStyle name="Level0 9 2" xfId="129" xr:uid="{00000000-0005-0000-0000-000080000000}"/>
    <cellStyle name="Level0 9 3" xfId="130" xr:uid="{00000000-0005-0000-0000-000081000000}"/>
    <cellStyle name="Level0_Zvit rux-koshtiv 2010 Департамент " xfId="131" xr:uid="{00000000-0005-0000-0000-000082000000}"/>
    <cellStyle name="Level1" xfId="132" xr:uid="{00000000-0005-0000-0000-000083000000}"/>
    <cellStyle name="Level1 2" xfId="133" xr:uid="{00000000-0005-0000-0000-000084000000}"/>
    <cellStyle name="Level1-Numbers" xfId="134" xr:uid="{00000000-0005-0000-0000-000085000000}"/>
    <cellStyle name="Level1-Numbers 2" xfId="135" xr:uid="{00000000-0005-0000-0000-000086000000}"/>
    <cellStyle name="Level1-Numbers-Hide" xfId="136" xr:uid="{00000000-0005-0000-0000-000087000000}"/>
    <cellStyle name="Level2" xfId="137" xr:uid="{00000000-0005-0000-0000-000088000000}"/>
    <cellStyle name="Level2 2" xfId="138" xr:uid="{00000000-0005-0000-0000-000089000000}"/>
    <cellStyle name="Level2-Hide" xfId="139" xr:uid="{00000000-0005-0000-0000-00008A000000}"/>
    <cellStyle name="Level2-Hide 2" xfId="140" xr:uid="{00000000-0005-0000-0000-00008B000000}"/>
    <cellStyle name="Level2-Numbers" xfId="141" xr:uid="{00000000-0005-0000-0000-00008C000000}"/>
    <cellStyle name="Level2-Numbers 2" xfId="142" xr:uid="{00000000-0005-0000-0000-00008D000000}"/>
    <cellStyle name="Level2-Numbers-Hide" xfId="143" xr:uid="{00000000-0005-0000-0000-00008E000000}"/>
    <cellStyle name="Level3" xfId="144" xr:uid="{00000000-0005-0000-0000-00008F000000}"/>
    <cellStyle name="Level3 2" xfId="145" xr:uid="{00000000-0005-0000-0000-000090000000}"/>
    <cellStyle name="Level3 3" xfId="146" xr:uid="{00000000-0005-0000-0000-000091000000}"/>
    <cellStyle name="Level3_План департамент_2010_1207" xfId="147" xr:uid="{00000000-0005-0000-0000-000092000000}"/>
    <cellStyle name="Level3-Hide" xfId="148" xr:uid="{00000000-0005-0000-0000-000093000000}"/>
    <cellStyle name="Level3-Hide 2" xfId="149" xr:uid="{00000000-0005-0000-0000-000094000000}"/>
    <cellStyle name="Level3-Numbers" xfId="150" xr:uid="{00000000-0005-0000-0000-000095000000}"/>
    <cellStyle name="Level3-Numbers 2" xfId="151" xr:uid="{00000000-0005-0000-0000-000096000000}"/>
    <cellStyle name="Level3-Numbers 3" xfId="152" xr:uid="{00000000-0005-0000-0000-000097000000}"/>
    <cellStyle name="Level3-Numbers_План департамент_2010_1207" xfId="153" xr:uid="{00000000-0005-0000-0000-000098000000}"/>
    <cellStyle name="Level3-Numbers-Hide" xfId="154" xr:uid="{00000000-0005-0000-0000-000099000000}"/>
    <cellStyle name="Level4" xfId="155" xr:uid="{00000000-0005-0000-0000-00009A000000}"/>
    <cellStyle name="Level4 2" xfId="156" xr:uid="{00000000-0005-0000-0000-00009B000000}"/>
    <cellStyle name="Level4-Hide" xfId="157" xr:uid="{00000000-0005-0000-0000-00009C000000}"/>
    <cellStyle name="Level4-Hide 2" xfId="158" xr:uid="{00000000-0005-0000-0000-00009D000000}"/>
    <cellStyle name="Level4-Numbers" xfId="159" xr:uid="{00000000-0005-0000-0000-00009E000000}"/>
    <cellStyle name="Level4-Numbers 2" xfId="160" xr:uid="{00000000-0005-0000-0000-00009F000000}"/>
    <cellStyle name="Level4-Numbers-Hide" xfId="161" xr:uid="{00000000-0005-0000-0000-0000A0000000}"/>
    <cellStyle name="Level5" xfId="162" xr:uid="{00000000-0005-0000-0000-0000A1000000}"/>
    <cellStyle name="Level5 2" xfId="163" xr:uid="{00000000-0005-0000-0000-0000A2000000}"/>
    <cellStyle name="Level5-Hide" xfId="164" xr:uid="{00000000-0005-0000-0000-0000A3000000}"/>
    <cellStyle name="Level5-Hide 2" xfId="165" xr:uid="{00000000-0005-0000-0000-0000A4000000}"/>
    <cellStyle name="Level5-Numbers" xfId="166" xr:uid="{00000000-0005-0000-0000-0000A5000000}"/>
    <cellStyle name="Level5-Numbers 2" xfId="167" xr:uid="{00000000-0005-0000-0000-0000A6000000}"/>
    <cellStyle name="Level5-Numbers-Hide" xfId="168" xr:uid="{00000000-0005-0000-0000-0000A7000000}"/>
    <cellStyle name="Level6" xfId="169" xr:uid="{00000000-0005-0000-0000-0000A8000000}"/>
    <cellStyle name="Level6 2" xfId="170" xr:uid="{00000000-0005-0000-0000-0000A9000000}"/>
    <cellStyle name="Level6-Hide" xfId="171" xr:uid="{00000000-0005-0000-0000-0000AA000000}"/>
    <cellStyle name="Level6-Hide 2" xfId="172" xr:uid="{00000000-0005-0000-0000-0000AB000000}"/>
    <cellStyle name="Level6-Numbers" xfId="173" xr:uid="{00000000-0005-0000-0000-0000AC000000}"/>
    <cellStyle name="Level6-Numbers 2" xfId="174" xr:uid="{00000000-0005-0000-0000-0000AD000000}"/>
    <cellStyle name="Level7" xfId="175" xr:uid="{00000000-0005-0000-0000-0000AE000000}"/>
    <cellStyle name="Level7-Hide" xfId="176" xr:uid="{00000000-0005-0000-0000-0000AF000000}"/>
    <cellStyle name="Level7-Numbers" xfId="177" xr:uid="{00000000-0005-0000-0000-0000B0000000}"/>
    <cellStyle name="Linked Cell" xfId="178" xr:uid="{00000000-0005-0000-0000-0000B1000000}"/>
    <cellStyle name="Neutral" xfId="179" xr:uid="{00000000-0005-0000-0000-0000B2000000}"/>
    <cellStyle name="Normal 2" xfId="180" xr:uid="{00000000-0005-0000-0000-0000B3000000}"/>
    <cellStyle name="Normal_2005_03_15-Финансовый_БГ" xfId="181" xr:uid="{00000000-0005-0000-0000-0000B4000000}"/>
    <cellStyle name="Normal_GSE DCF_Model_31_07_09 final" xfId="182" xr:uid="{00000000-0005-0000-0000-0000B5000000}"/>
    <cellStyle name="Note" xfId="183" xr:uid="{00000000-0005-0000-0000-0000B6000000}"/>
    <cellStyle name="Number-Cells" xfId="184" xr:uid="{00000000-0005-0000-0000-0000B7000000}"/>
    <cellStyle name="Number-Cells-Column2" xfId="185" xr:uid="{00000000-0005-0000-0000-0000B8000000}"/>
    <cellStyle name="Number-Cells-Column5" xfId="186" xr:uid="{00000000-0005-0000-0000-0000B9000000}"/>
    <cellStyle name="Output" xfId="187" xr:uid="{00000000-0005-0000-0000-0000BA000000}"/>
    <cellStyle name="Row-Header" xfId="188" xr:uid="{00000000-0005-0000-0000-0000BB000000}"/>
    <cellStyle name="Row-Header 2" xfId="189" xr:uid="{00000000-0005-0000-0000-0000BC000000}"/>
    <cellStyle name="Title" xfId="190" xr:uid="{00000000-0005-0000-0000-0000BD000000}"/>
    <cellStyle name="Total" xfId="191" xr:uid="{00000000-0005-0000-0000-0000BE000000}"/>
    <cellStyle name="Warning Text" xfId="192" xr:uid="{00000000-0005-0000-0000-0000BF000000}"/>
    <cellStyle name="Акцент1 2" xfId="193" xr:uid="{00000000-0005-0000-0000-0000C0000000}"/>
    <cellStyle name="Акцент1 3" xfId="194" xr:uid="{00000000-0005-0000-0000-0000C1000000}"/>
    <cellStyle name="Акцент2 2" xfId="195" xr:uid="{00000000-0005-0000-0000-0000C2000000}"/>
    <cellStyle name="Акцент2 3" xfId="196" xr:uid="{00000000-0005-0000-0000-0000C3000000}"/>
    <cellStyle name="Акцент3 2" xfId="197" xr:uid="{00000000-0005-0000-0000-0000C4000000}"/>
    <cellStyle name="Акцент3 3" xfId="198" xr:uid="{00000000-0005-0000-0000-0000C5000000}"/>
    <cellStyle name="Акцент4 2" xfId="199" xr:uid="{00000000-0005-0000-0000-0000C6000000}"/>
    <cellStyle name="Акцент4 3" xfId="200" xr:uid="{00000000-0005-0000-0000-0000C7000000}"/>
    <cellStyle name="Акцент5 2" xfId="201" xr:uid="{00000000-0005-0000-0000-0000C8000000}"/>
    <cellStyle name="Акцент5 3" xfId="202" xr:uid="{00000000-0005-0000-0000-0000C9000000}"/>
    <cellStyle name="Акцент6 2" xfId="203" xr:uid="{00000000-0005-0000-0000-0000CA000000}"/>
    <cellStyle name="Акцент6 3" xfId="204" xr:uid="{00000000-0005-0000-0000-0000CB000000}"/>
    <cellStyle name="Ввод  2" xfId="205" xr:uid="{00000000-0005-0000-0000-0000CC000000}"/>
    <cellStyle name="Ввод  3" xfId="206" xr:uid="{00000000-0005-0000-0000-0000CD000000}"/>
    <cellStyle name="Вывод 2" xfId="207" xr:uid="{00000000-0005-0000-0000-0000CE000000}"/>
    <cellStyle name="Вывод 3" xfId="208" xr:uid="{00000000-0005-0000-0000-0000CF000000}"/>
    <cellStyle name="Вычисление 2" xfId="209" xr:uid="{00000000-0005-0000-0000-0000D0000000}"/>
    <cellStyle name="Вычисление 3" xfId="210" xr:uid="{00000000-0005-0000-0000-0000D1000000}"/>
    <cellStyle name="Денежный 2" xfId="211" xr:uid="{00000000-0005-0000-0000-0000D2000000}"/>
    <cellStyle name="Заголовок 1 2" xfId="212" xr:uid="{00000000-0005-0000-0000-0000D3000000}"/>
    <cellStyle name="Заголовок 1 3" xfId="213" xr:uid="{00000000-0005-0000-0000-0000D4000000}"/>
    <cellStyle name="Заголовок 2 2" xfId="214" xr:uid="{00000000-0005-0000-0000-0000D5000000}"/>
    <cellStyle name="Заголовок 2 3" xfId="215" xr:uid="{00000000-0005-0000-0000-0000D6000000}"/>
    <cellStyle name="Заголовок 3 2" xfId="216" xr:uid="{00000000-0005-0000-0000-0000D7000000}"/>
    <cellStyle name="Заголовок 3 3" xfId="217" xr:uid="{00000000-0005-0000-0000-0000D8000000}"/>
    <cellStyle name="Заголовок 4 2" xfId="218" xr:uid="{00000000-0005-0000-0000-0000D9000000}"/>
    <cellStyle name="Заголовок 4 3" xfId="219" xr:uid="{00000000-0005-0000-0000-0000DA000000}"/>
    <cellStyle name="Звичайний" xfId="0" builtinId="0"/>
    <cellStyle name="Итог 2" xfId="220" xr:uid="{00000000-0005-0000-0000-0000DB000000}"/>
    <cellStyle name="Итог 3" xfId="221" xr:uid="{00000000-0005-0000-0000-0000DC000000}"/>
    <cellStyle name="Контрольная ячейка 2" xfId="222" xr:uid="{00000000-0005-0000-0000-0000DD000000}"/>
    <cellStyle name="Контрольная ячейка 3" xfId="223" xr:uid="{00000000-0005-0000-0000-0000DE000000}"/>
    <cellStyle name="Название 2" xfId="224" xr:uid="{00000000-0005-0000-0000-0000DF000000}"/>
    <cellStyle name="Название 3" xfId="225" xr:uid="{00000000-0005-0000-0000-0000E0000000}"/>
    <cellStyle name="Нейтральный 2" xfId="226" xr:uid="{00000000-0005-0000-0000-0000E1000000}"/>
    <cellStyle name="Нейтральный 3" xfId="227" xr:uid="{00000000-0005-0000-0000-0000E2000000}"/>
    <cellStyle name="Обычный 10" xfId="228" xr:uid="{00000000-0005-0000-0000-0000E4000000}"/>
    <cellStyle name="Обычный 11" xfId="229" xr:uid="{00000000-0005-0000-0000-0000E5000000}"/>
    <cellStyle name="Обычный 12" xfId="230" xr:uid="{00000000-0005-0000-0000-0000E6000000}"/>
    <cellStyle name="Обычный 13" xfId="231" xr:uid="{00000000-0005-0000-0000-0000E7000000}"/>
    <cellStyle name="Обычный 14" xfId="232" xr:uid="{00000000-0005-0000-0000-0000E8000000}"/>
    <cellStyle name="Обычный 15" xfId="233" xr:uid="{00000000-0005-0000-0000-0000E9000000}"/>
    <cellStyle name="Обычный 16" xfId="234" xr:uid="{00000000-0005-0000-0000-0000EA000000}"/>
    <cellStyle name="Обычный 17" xfId="235" xr:uid="{00000000-0005-0000-0000-0000EB000000}"/>
    <cellStyle name="Обычный 18" xfId="236" xr:uid="{00000000-0005-0000-0000-0000EC000000}"/>
    <cellStyle name="Обычный 2" xfId="237" xr:uid="{00000000-0005-0000-0000-0000ED000000}"/>
    <cellStyle name="Обычный 2 10" xfId="238" xr:uid="{00000000-0005-0000-0000-0000EE000000}"/>
    <cellStyle name="Обычный 2 11" xfId="239" xr:uid="{00000000-0005-0000-0000-0000EF000000}"/>
    <cellStyle name="Обычный 2 12" xfId="240" xr:uid="{00000000-0005-0000-0000-0000F0000000}"/>
    <cellStyle name="Обычный 2 13" xfId="241" xr:uid="{00000000-0005-0000-0000-0000F1000000}"/>
    <cellStyle name="Обычный 2 14" xfId="242" xr:uid="{00000000-0005-0000-0000-0000F2000000}"/>
    <cellStyle name="Обычный 2 15" xfId="243" xr:uid="{00000000-0005-0000-0000-0000F3000000}"/>
    <cellStyle name="Обычный 2 16" xfId="244" xr:uid="{00000000-0005-0000-0000-0000F4000000}"/>
    <cellStyle name="Обычный 2 2" xfId="245" xr:uid="{00000000-0005-0000-0000-0000F5000000}"/>
    <cellStyle name="Обычный 2 2 2" xfId="246" xr:uid="{00000000-0005-0000-0000-0000F6000000}"/>
    <cellStyle name="Обычный 2 2 3" xfId="247" xr:uid="{00000000-0005-0000-0000-0000F7000000}"/>
    <cellStyle name="Обычный 2 2_Расшифровка прочих" xfId="248" xr:uid="{00000000-0005-0000-0000-0000F8000000}"/>
    <cellStyle name="Обычный 2 3" xfId="249" xr:uid="{00000000-0005-0000-0000-0000F9000000}"/>
    <cellStyle name="Обычный 2 4" xfId="250" xr:uid="{00000000-0005-0000-0000-0000FA000000}"/>
    <cellStyle name="Обычный 2 5" xfId="251" xr:uid="{00000000-0005-0000-0000-0000FB000000}"/>
    <cellStyle name="Обычный 2 6" xfId="252" xr:uid="{00000000-0005-0000-0000-0000FC000000}"/>
    <cellStyle name="Обычный 2 7" xfId="253" xr:uid="{00000000-0005-0000-0000-0000FD000000}"/>
    <cellStyle name="Обычный 2 8" xfId="254" xr:uid="{00000000-0005-0000-0000-0000FE000000}"/>
    <cellStyle name="Обычный 2 9" xfId="255" xr:uid="{00000000-0005-0000-0000-0000FF000000}"/>
    <cellStyle name="Обычный 2_2604-2010" xfId="256" xr:uid="{00000000-0005-0000-0000-000000010000}"/>
    <cellStyle name="Обычный 3" xfId="257" xr:uid="{00000000-0005-0000-0000-000001010000}"/>
    <cellStyle name="Обычный 3 10" xfId="258" xr:uid="{00000000-0005-0000-0000-000002010000}"/>
    <cellStyle name="Обычный 3 11" xfId="259" xr:uid="{00000000-0005-0000-0000-000003010000}"/>
    <cellStyle name="Обычный 3 12" xfId="260" xr:uid="{00000000-0005-0000-0000-000004010000}"/>
    <cellStyle name="Обычный 3 13" xfId="261" xr:uid="{00000000-0005-0000-0000-000005010000}"/>
    <cellStyle name="Обычный 3 14" xfId="262" xr:uid="{00000000-0005-0000-0000-000006010000}"/>
    <cellStyle name="Обычный 3 2" xfId="263" xr:uid="{00000000-0005-0000-0000-000007010000}"/>
    <cellStyle name="Обычный 3 3" xfId="264" xr:uid="{00000000-0005-0000-0000-000008010000}"/>
    <cellStyle name="Обычный 3 4" xfId="265" xr:uid="{00000000-0005-0000-0000-000009010000}"/>
    <cellStyle name="Обычный 3 5" xfId="266" xr:uid="{00000000-0005-0000-0000-00000A010000}"/>
    <cellStyle name="Обычный 3 6" xfId="267" xr:uid="{00000000-0005-0000-0000-00000B010000}"/>
    <cellStyle name="Обычный 3 7" xfId="268" xr:uid="{00000000-0005-0000-0000-00000C010000}"/>
    <cellStyle name="Обычный 3 8" xfId="269" xr:uid="{00000000-0005-0000-0000-00000D010000}"/>
    <cellStyle name="Обычный 3 9" xfId="270" xr:uid="{00000000-0005-0000-0000-00000E010000}"/>
    <cellStyle name="Обычный 3_Дефицит_7 млрд_0608_бс" xfId="271" xr:uid="{00000000-0005-0000-0000-00000F010000}"/>
    <cellStyle name="Обычный 4" xfId="272" xr:uid="{00000000-0005-0000-0000-000010010000}"/>
    <cellStyle name="Обычный 5" xfId="273" xr:uid="{00000000-0005-0000-0000-000011010000}"/>
    <cellStyle name="Обычный 5 2" xfId="274" xr:uid="{00000000-0005-0000-0000-000012010000}"/>
    <cellStyle name="Обычный 6" xfId="275" xr:uid="{00000000-0005-0000-0000-000013010000}"/>
    <cellStyle name="Обычный 6 2" xfId="276" xr:uid="{00000000-0005-0000-0000-000014010000}"/>
    <cellStyle name="Обычный 6 3" xfId="277" xr:uid="{00000000-0005-0000-0000-000015010000}"/>
    <cellStyle name="Обычный 6 4" xfId="278" xr:uid="{00000000-0005-0000-0000-000016010000}"/>
    <cellStyle name="Обычный 6_Дефицит_7 млрд_0608_бс" xfId="279" xr:uid="{00000000-0005-0000-0000-000017010000}"/>
    <cellStyle name="Обычный 7" xfId="280" xr:uid="{00000000-0005-0000-0000-000018010000}"/>
    <cellStyle name="Обычный 7 2" xfId="281" xr:uid="{00000000-0005-0000-0000-000019010000}"/>
    <cellStyle name="Обычный 8" xfId="282" xr:uid="{00000000-0005-0000-0000-00001A010000}"/>
    <cellStyle name="Обычный 9" xfId="283" xr:uid="{00000000-0005-0000-0000-00001B010000}"/>
    <cellStyle name="Обычный 9 2" xfId="284" xr:uid="{00000000-0005-0000-0000-00001C010000}"/>
    <cellStyle name="Плохой 2" xfId="285" xr:uid="{00000000-0005-0000-0000-00001D010000}"/>
    <cellStyle name="Плохой 3" xfId="286" xr:uid="{00000000-0005-0000-0000-00001E010000}"/>
    <cellStyle name="Пояснение 2" xfId="287" xr:uid="{00000000-0005-0000-0000-00001F010000}"/>
    <cellStyle name="Пояснение 3" xfId="288" xr:uid="{00000000-0005-0000-0000-000020010000}"/>
    <cellStyle name="Примечание 2" xfId="289" xr:uid="{00000000-0005-0000-0000-000021010000}"/>
    <cellStyle name="Примечание 3" xfId="290" xr:uid="{00000000-0005-0000-0000-000022010000}"/>
    <cellStyle name="Процентный 2" xfId="291" xr:uid="{00000000-0005-0000-0000-000023010000}"/>
    <cellStyle name="Процентный 2 10" xfId="292" xr:uid="{00000000-0005-0000-0000-000024010000}"/>
    <cellStyle name="Процентный 2 11" xfId="293" xr:uid="{00000000-0005-0000-0000-000025010000}"/>
    <cellStyle name="Процентный 2 12" xfId="294" xr:uid="{00000000-0005-0000-0000-000026010000}"/>
    <cellStyle name="Процентный 2 13" xfId="295" xr:uid="{00000000-0005-0000-0000-000027010000}"/>
    <cellStyle name="Процентный 2 14" xfId="296" xr:uid="{00000000-0005-0000-0000-000028010000}"/>
    <cellStyle name="Процентный 2 15" xfId="297" xr:uid="{00000000-0005-0000-0000-000029010000}"/>
    <cellStyle name="Процентный 2 16" xfId="298" xr:uid="{00000000-0005-0000-0000-00002A010000}"/>
    <cellStyle name="Процентный 2 2" xfId="299" xr:uid="{00000000-0005-0000-0000-00002B010000}"/>
    <cellStyle name="Процентный 2 3" xfId="300" xr:uid="{00000000-0005-0000-0000-00002C010000}"/>
    <cellStyle name="Процентный 2 4" xfId="301" xr:uid="{00000000-0005-0000-0000-00002D010000}"/>
    <cellStyle name="Процентный 2 5" xfId="302" xr:uid="{00000000-0005-0000-0000-00002E010000}"/>
    <cellStyle name="Процентный 2 6" xfId="303" xr:uid="{00000000-0005-0000-0000-00002F010000}"/>
    <cellStyle name="Процентный 2 7" xfId="304" xr:uid="{00000000-0005-0000-0000-000030010000}"/>
    <cellStyle name="Процентный 2 8" xfId="305" xr:uid="{00000000-0005-0000-0000-000031010000}"/>
    <cellStyle name="Процентный 2 9" xfId="306" xr:uid="{00000000-0005-0000-0000-000032010000}"/>
    <cellStyle name="Процентный 3" xfId="307" xr:uid="{00000000-0005-0000-0000-000033010000}"/>
    <cellStyle name="Процентный 4" xfId="308" xr:uid="{00000000-0005-0000-0000-000034010000}"/>
    <cellStyle name="Процентный 4 2" xfId="309" xr:uid="{00000000-0005-0000-0000-000035010000}"/>
    <cellStyle name="Связанная ячейка 2" xfId="310" xr:uid="{00000000-0005-0000-0000-000036010000}"/>
    <cellStyle name="Связанная ячейка 3" xfId="311" xr:uid="{00000000-0005-0000-0000-000037010000}"/>
    <cellStyle name="Стиль 1" xfId="312" xr:uid="{00000000-0005-0000-0000-000038010000}"/>
    <cellStyle name="Стиль 1 2" xfId="313" xr:uid="{00000000-0005-0000-0000-000039010000}"/>
    <cellStyle name="Стиль 1 3" xfId="314" xr:uid="{00000000-0005-0000-0000-00003A010000}"/>
    <cellStyle name="Стиль 1 4" xfId="315" xr:uid="{00000000-0005-0000-0000-00003B010000}"/>
    <cellStyle name="Стиль 1 5" xfId="316" xr:uid="{00000000-0005-0000-0000-00003C010000}"/>
    <cellStyle name="Стиль 1 6" xfId="317" xr:uid="{00000000-0005-0000-0000-00003D010000}"/>
    <cellStyle name="Стиль 1 7" xfId="318" xr:uid="{00000000-0005-0000-0000-00003E010000}"/>
    <cellStyle name="Текст предупреждения 2" xfId="319" xr:uid="{00000000-0005-0000-0000-00003F010000}"/>
    <cellStyle name="Текст предупреждения 3" xfId="320" xr:uid="{00000000-0005-0000-0000-000040010000}"/>
    <cellStyle name="Тысячи [0]_1.62" xfId="321" xr:uid="{00000000-0005-0000-0000-000041010000}"/>
    <cellStyle name="Тысячи_1.62" xfId="322" xr:uid="{00000000-0005-0000-0000-000042010000}"/>
    <cellStyle name="Финансовый 2" xfId="323" xr:uid="{00000000-0005-0000-0000-000043010000}"/>
    <cellStyle name="Финансовый 2 10" xfId="324" xr:uid="{00000000-0005-0000-0000-000044010000}"/>
    <cellStyle name="Финансовый 2 11" xfId="325" xr:uid="{00000000-0005-0000-0000-000045010000}"/>
    <cellStyle name="Финансовый 2 12" xfId="326" xr:uid="{00000000-0005-0000-0000-000046010000}"/>
    <cellStyle name="Финансовый 2 13" xfId="327" xr:uid="{00000000-0005-0000-0000-000047010000}"/>
    <cellStyle name="Финансовый 2 14" xfId="328" xr:uid="{00000000-0005-0000-0000-000048010000}"/>
    <cellStyle name="Финансовый 2 15" xfId="329" xr:uid="{00000000-0005-0000-0000-000049010000}"/>
    <cellStyle name="Финансовый 2 16" xfId="330" xr:uid="{00000000-0005-0000-0000-00004A010000}"/>
    <cellStyle name="Финансовый 2 17" xfId="331" xr:uid="{00000000-0005-0000-0000-00004B010000}"/>
    <cellStyle name="Финансовый 2 2" xfId="332" xr:uid="{00000000-0005-0000-0000-00004C010000}"/>
    <cellStyle name="Финансовый 2 3" xfId="333" xr:uid="{00000000-0005-0000-0000-00004D010000}"/>
    <cellStyle name="Финансовый 2 4" xfId="334" xr:uid="{00000000-0005-0000-0000-00004E010000}"/>
    <cellStyle name="Финансовый 2 5" xfId="335" xr:uid="{00000000-0005-0000-0000-00004F010000}"/>
    <cellStyle name="Финансовый 2 6" xfId="336" xr:uid="{00000000-0005-0000-0000-000050010000}"/>
    <cellStyle name="Финансовый 2 7" xfId="337" xr:uid="{00000000-0005-0000-0000-000051010000}"/>
    <cellStyle name="Финансовый 2 8" xfId="338" xr:uid="{00000000-0005-0000-0000-000052010000}"/>
    <cellStyle name="Финансовый 2 9" xfId="339" xr:uid="{00000000-0005-0000-0000-000053010000}"/>
    <cellStyle name="Финансовый 3" xfId="340" xr:uid="{00000000-0005-0000-0000-000054010000}"/>
    <cellStyle name="Финансовый 3 2" xfId="341" xr:uid="{00000000-0005-0000-0000-000055010000}"/>
    <cellStyle name="Финансовый 4" xfId="342" xr:uid="{00000000-0005-0000-0000-000056010000}"/>
    <cellStyle name="Финансовый 4 2" xfId="343" xr:uid="{00000000-0005-0000-0000-000057010000}"/>
    <cellStyle name="Финансовый 4 3" xfId="344" xr:uid="{00000000-0005-0000-0000-000058010000}"/>
    <cellStyle name="Финансовый 5" xfId="345" xr:uid="{00000000-0005-0000-0000-000059010000}"/>
    <cellStyle name="Финансовый 6" xfId="346" xr:uid="{00000000-0005-0000-0000-00005A010000}"/>
    <cellStyle name="Финансовый 7" xfId="347" xr:uid="{00000000-0005-0000-0000-00005B010000}"/>
    <cellStyle name="Хороший 2" xfId="348" xr:uid="{00000000-0005-0000-0000-00005C010000}"/>
    <cellStyle name="Хороший 3" xfId="349" xr:uid="{00000000-0005-0000-0000-00005D010000}"/>
    <cellStyle name="числовой" xfId="350" xr:uid="{00000000-0005-0000-0000-00005E010000}"/>
    <cellStyle name="Ю" xfId="351" xr:uid="{00000000-0005-0000-0000-00005F010000}"/>
    <cellStyle name="Ю-FreeSet_10" xfId="352" xr:uid="{00000000-0005-0000-0000-000060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externalLink" Target="externalLinks/externalLink3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i"/>
      <sheetName val="Setup"/>
      <sheetName val="200"/>
      <sheetName val="1993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A1:X349"/>
  <sheetViews>
    <sheetView view="pageBreakPreview" topLeftCell="A176" zoomScale="60" zoomScaleNormal="75" workbookViewId="0">
      <selection activeCell="F18" sqref="F18"/>
    </sheetView>
  </sheetViews>
  <sheetFormatPr defaultRowHeight="20.25"/>
  <cols>
    <col min="1" max="1" width="65.42578125" style="192" customWidth="1"/>
    <col min="2" max="2" width="13.7109375" style="197" customWidth="1"/>
    <col min="3" max="3" width="17.28515625" style="197" customWidth="1"/>
    <col min="4" max="5" width="18" style="197" customWidth="1"/>
    <col min="6" max="6" width="18.140625" style="192" customWidth="1"/>
    <col min="7" max="7" width="18.7109375" style="192" customWidth="1"/>
    <col min="8" max="8" width="19" style="192" customWidth="1"/>
    <col min="9" max="9" width="18.7109375" style="192" customWidth="1"/>
    <col min="10" max="10" width="19.7109375" style="192" customWidth="1"/>
    <col min="11" max="11" width="11.42578125" style="192" hidden="1" customWidth="1"/>
    <col min="12" max="12" width="16.42578125" style="192" customWidth="1"/>
    <col min="13" max="13" width="15.85546875" style="192" customWidth="1"/>
    <col min="14" max="15" width="17" style="192" customWidth="1"/>
    <col min="16" max="16" width="16.7109375" style="192" customWidth="1"/>
    <col min="17" max="17" width="16.5703125" style="192" customWidth="1"/>
    <col min="18" max="18" width="17.28515625" style="192" customWidth="1"/>
    <col min="19" max="19" width="16.42578125" style="192" customWidth="1"/>
    <col min="20" max="16384" width="9.140625" style="192"/>
  </cols>
  <sheetData>
    <row r="1" spans="1:11" ht="18.75" customHeight="1">
      <c r="A1" s="216"/>
      <c r="B1" s="273"/>
      <c r="D1" s="192"/>
      <c r="E1" s="192"/>
      <c r="G1" s="208" t="s">
        <v>699</v>
      </c>
      <c r="H1" s="208"/>
      <c r="I1" s="208"/>
      <c r="J1" s="208"/>
      <c r="K1" s="208"/>
    </row>
    <row r="2" spans="1:11">
      <c r="A2" s="273"/>
      <c r="B2" s="273"/>
      <c r="D2" s="192"/>
      <c r="E2" s="192"/>
      <c r="G2" s="208" t="s">
        <v>213</v>
      </c>
      <c r="H2" s="208"/>
      <c r="I2" s="208"/>
      <c r="J2" s="208"/>
      <c r="K2" s="208"/>
    </row>
    <row r="3" spans="1:11" ht="18.75" customHeight="1">
      <c r="A3" s="273"/>
      <c r="B3" s="273"/>
      <c r="D3" s="4"/>
      <c r="E3" s="4"/>
      <c r="F3" s="4"/>
      <c r="G3" s="208" t="s">
        <v>214</v>
      </c>
      <c r="H3" s="208"/>
      <c r="I3" s="208"/>
      <c r="J3" s="208"/>
      <c r="K3" s="208"/>
    </row>
    <row r="4" spans="1:11" ht="18.75" customHeight="1">
      <c r="A4" s="273"/>
      <c r="B4" s="273"/>
      <c r="D4" s="4"/>
      <c r="E4" s="4"/>
      <c r="F4" s="4"/>
      <c r="G4" s="215"/>
      <c r="H4" s="215"/>
      <c r="I4" s="215"/>
      <c r="J4" s="215"/>
      <c r="K4" s="215"/>
    </row>
    <row r="5" spans="1:11" ht="18.75" customHeight="1">
      <c r="A5" s="273"/>
      <c r="B5" s="273"/>
      <c r="D5" s="4"/>
      <c r="E5" s="4"/>
      <c r="F5" s="4"/>
      <c r="G5" s="208"/>
      <c r="H5" s="208"/>
      <c r="I5" s="208"/>
      <c r="J5" s="194"/>
      <c r="K5" s="194"/>
    </row>
    <row r="6" spans="1:11" ht="18.75" customHeight="1">
      <c r="A6" s="273"/>
      <c r="B6" s="273"/>
      <c r="D6" s="4"/>
      <c r="E6" s="4"/>
      <c r="F6" s="4"/>
      <c r="G6" s="194"/>
      <c r="H6" s="194"/>
      <c r="I6" s="194"/>
      <c r="J6" s="194"/>
      <c r="K6" s="194"/>
    </row>
    <row r="7" spans="1:11" ht="18.75" customHeight="1">
      <c r="A7" s="197"/>
      <c r="D7" s="4"/>
      <c r="E7" s="4"/>
      <c r="F7" s="4"/>
      <c r="G7" s="194"/>
      <c r="H7" s="194"/>
      <c r="I7" s="194"/>
      <c r="J7" s="194"/>
      <c r="K7" s="194"/>
    </row>
    <row r="8" spans="1:11" ht="18.75" customHeight="1">
      <c r="D8" s="4"/>
      <c r="E8" s="4"/>
      <c r="F8" s="4"/>
      <c r="G8" s="208"/>
      <c r="H8" s="208"/>
      <c r="I8" s="208"/>
      <c r="J8" s="208"/>
      <c r="K8" s="208"/>
    </row>
    <row r="9" spans="1:11" ht="18.75" customHeight="1">
      <c r="A9" s="192" t="s">
        <v>119</v>
      </c>
      <c r="B9" s="4"/>
      <c r="F9" s="193"/>
      <c r="G9" s="219" t="s">
        <v>40</v>
      </c>
      <c r="H9" s="219"/>
      <c r="I9" s="219"/>
      <c r="J9" s="219"/>
      <c r="K9" s="219"/>
    </row>
    <row r="10" spans="1:11">
      <c r="B10" s="4"/>
      <c r="C10" s="196"/>
      <c r="D10" s="193"/>
      <c r="E10" s="193"/>
      <c r="F10" s="193"/>
      <c r="G10" s="210"/>
      <c r="H10" s="210"/>
      <c r="I10" s="210"/>
      <c r="J10" s="210"/>
      <c r="K10" s="210"/>
    </row>
    <row r="11" spans="1:11" ht="18.75" customHeight="1">
      <c r="A11" s="210" t="s">
        <v>690</v>
      </c>
      <c r="B11" s="211"/>
      <c r="C11" s="5"/>
      <c r="D11" s="5"/>
      <c r="E11" s="5"/>
      <c r="F11" s="6"/>
      <c r="G11" s="195"/>
      <c r="H11" s="195"/>
      <c r="I11" s="195"/>
      <c r="J11" s="81" t="s">
        <v>152</v>
      </c>
      <c r="K11" s="195"/>
    </row>
    <row r="12" spans="1:11" ht="20.25" customHeight="1">
      <c r="A12" s="194"/>
      <c r="D12" s="192"/>
      <c r="E12" s="192"/>
      <c r="F12" s="7"/>
      <c r="G12" s="210"/>
      <c r="H12" s="210"/>
      <c r="I12" s="210"/>
      <c r="J12" s="210"/>
      <c r="K12" s="210"/>
    </row>
    <row r="13" spans="1:11" ht="19.5" customHeight="1">
      <c r="A13" s="198"/>
      <c r="B13" s="169" t="s">
        <v>691</v>
      </c>
      <c r="F13" s="4"/>
      <c r="G13" s="195"/>
      <c r="H13" s="195"/>
      <c r="I13" s="195"/>
      <c r="J13" s="195"/>
      <c r="K13" s="195"/>
    </row>
    <row r="14" spans="1:11" ht="19.5" customHeight="1">
      <c r="A14" s="207" t="s">
        <v>108</v>
      </c>
      <c r="B14" s="207"/>
      <c r="F14" s="4"/>
      <c r="G14" s="210"/>
      <c r="H14" s="210"/>
      <c r="I14" s="210"/>
      <c r="J14" s="210"/>
      <c r="K14" s="210"/>
    </row>
    <row r="15" spans="1:11" ht="19.5" customHeight="1">
      <c r="A15" s="209"/>
      <c r="B15" s="209"/>
      <c r="C15" s="196"/>
      <c r="D15" s="4"/>
      <c r="E15" s="4"/>
      <c r="F15" s="4"/>
      <c r="G15" s="218"/>
      <c r="H15" s="218"/>
      <c r="I15" s="218"/>
      <c r="J15" s="218"/>
      <c r="K15" s="218"/>
    </row>
    <row r="16" spans="1:11" ht="16.5" customHeight="1">
      <c r="A16" s="207"/>
      <c r="B16" s="207"/>
      <c r="C16" s="196"/>
      <c r="D16" s="4"/>
      <c r="E16" s="4"/>
      <c r="F16" s="4"/>
      <c r="G16" s="194"/>
      <c r="H16" s="194"/>
      <c r="I16" s="194"/>
      <c r="J16" s="194"/>
      <c r="K16" s="194"/>
    </row>
    <row r="17" spans="1:11" ht="16.5" customHeight="1">
      <c r="A17" s="197"/>
      <c r="C17" s="196"/>
      <c r="D17" s="4"/>
      <c r="E17" s="4"/>
      <c r="F17" s="4"/>
      <c r="G17" s="194"/>
      <c r="H17" s="194"/>
      <c r="I17" s="194"/>
      <c r="J17" s="194"/>
      <c r="K17" s="194"/>
    </row>
    <row r="18" spans="1:11" ht="18.75" customHeight="1">
      <c r="A18" s="208" t="s">
        <v>120</v>
      </c>
      <c r="B18" s="208"/>
      <c r="D18" s="4"/>
      <c r="E18" s="4"/>
      <c r="F18" s="4"/>
      <c r="G18" s="208" t="s">
        <v>120</v>
      </c>
      <c r="H18" s="208"/>
      <c r="I18" s="208"/>
      <c r="J18" s="208"/>
      <c r="K18" s="208"/>
    </row>
    <row r="19" spans="1:11" ht="15.75" customHeight="1">
      <c r="D19" s="4"/>
      <c r="E19" s="4"/>
      <c r="F19" s="4"/>
      <c r="J19" s="197"/>
      <c r="K19" s="197"/>
    </row>
    <row r="20" spans="1:11" ht="15.75" customHeight="1">
      <c r="A20" s="210" t="s">
        <v>692</v>
      </c>
      <c r="B20" s="211"/>
      <c r="E20" s="197" t="s">
        <v>121</v>
      </c>
      <c r="F20" s="193"/>
      <c r="G20" s="205" t="s">
        <v>694</v>
      </c>
      <c r="H20" s="205"/>
      <c r="I20" s="205"/>
      <c r="J20" s="205"/>
      <c r="K20" s="197"/>
    </row>
    <row r="21" spans="1:11">
      <c r="A21" s="221"/>
      <c r="B21" s="221"/>
      <c r="F21" s="7"/>
    </row>
    <row r="22" spans="1:11">
      <c r="A22" s="8"/>
      <c r="B22" s="170" t="s">
        <v>693</v>
      </c>
      <c r="F22" s="7"/>
      <c r="G22" s="220" t="s">
        <v>695</v>
      </c>
      <c r="H22" s="220"/>
      <c r="I22" s="220"/>
      <c r="J22" s="220"/>
      <c r="K22" s="220"/>
    </row>
    <row r="23" spans="1:11" ht="15.75" customHeight="1">
      <c r="A23" s="207" t="s">
        <v>108</v>
      </c>
      <c r="B23" s="207"/>
      <c r="F23" s="7"/>
      <c r="G23" s="217" t="s">
        <v>108</v>
      </c>
      <c r="H23" s="217"/>
      <c r="I23" s="217"/>
      <c r="J23" s="217"/>
      <c r="K23" s="217"/>
    </row>
    <row r="24" spans="1:11" ht="15.75" customHeight="1">
      <c r="G24" s="215"/>
      <c r="H24" s="215"/>
      <c r="I24" s="215"/>
      <c r="J24" s="215"/>
      <c r="K24" s="215"/>
    </row>
    <row r="25" spans="1:11">
      <c r="C25" s="9"/>
      <c r="D25" s="10"/>
      <c r="E25" s="10"/>
      <c r="F25" s="7"/>
      <c r="G25" s="215"/>
      <c r="H25" s="215"/>
      <c r="I25" s="215"/>
      <c r="J25" s="215"/>
      <c r="K25" s="215"/>
    </row>
    <row r="26" spans="1:11" ht="18" customHeight="1">
      <c r="B26" s="11"/>
      <c r="C26" s="9"/>
      <c r="D26" s="10"/>
      <c r="E26" s="10"/>
      <c r="F26" s="7"/>
      <c r="G26" s="12"/>
      <c r="H26" s="12"/>
      <c r="I26" s="12"/>
      <c r="J26" s="12"/>
      <c r="K26" s="12"/>
    </row>
    <row r="27" spans="1:11" ht="9.75" customHeight="1">
      <c r="B27" s="192"/>
      <c r="C27" s="196"/>
      <c r="D27" s="12"/>
      <c r="E27" s="12"/>
      <c r="F27" s="12"/>
    </row>
    <row r="28" spans="1:11" ht="21" hidden="1" customHeight="1">
      <c r="B28" s="192"/>
      <c r="C28" s="196"/>
      <c r="D28" s="12"/>
      <c r="E28" s="12"/>
      <c r="F28" s="12"/>
    </row>
    <row r="29" spans="1:11" ht="21" customHeight="1">
      <c r="B29" s="192"/>
      <c r="C29" s="196"/>
      <c r="D29" s="12"/>
      <c r="E29" s="12"/>
      <c r="F29" s="12"/>
      <c r="I29" s="28"/>
      <c r="J29" s="28"/>
      <c r="K29" s="28"/>
    </row>
    <row r="30" spans="1:11" ht="25.5" customHeight="1">
      <c r="A30" s="274"/>
      <c r="B30" s="261"/>
      <c r="C30" s="261"/>
      <c r="D30" s="261"/>
      <c r="E30" s="261"/>
      <c r="F30" s="261"/>
      <c r="G30" s="275"/>
      <c r="H30" s="275"/>
      <c r="I30" s="276">
        <v>2022</v>
      </c>
      <c r="J30" s="134" t="s">
        <v>44</v>
      </c>
      <c r="K30" s="65" t="s">
        <v>61</v>
      </c>
    </row>
    <row r="31" spans="1:11" ht="44.25" customHeight="1">
      <c r="A31" s="200" t="s">
        <v>9</v>
      </c>
      <c r="B31" s="277" t="s">
        <v>813</v>
      </c>
      <c r="C31" s="277"/>
      <c r="D31" s="277"/>
      <c r="E31" s="277"/>
      <c r="F31" s="277"/>
      <c r="G31" s="278"/>
      <c r="H31" s="278"/>
      <c r="I31" s="279">
        <v>5484445</v>
      </c>
      <c r="J31" s="137" t="s">
        <v>43</v>
      </c>
      <c r="K31" s="65"/>
    </row>
    <row r="32" spans="1:11" ht="24.75" customHeight="1">
      <c r="A32" s="200" t="s">
        <v>10</v>
      </c>
      <c r="B32" s="261" t="s">
        <v>215</v>
      </c>
      <c r="C32" s="261"/>
      <c r="D32" s="261"/>
      <c r="E32" s="261"/>
      <c r="F32" s="261"/>
      <c r="G32" s="278"/>
      <c r="H32" s="278"/>
      <c r="I32" s="279">
        <v>150</v>
      </c>
      <c r="J32" s="137" t="s">
        <v>42</v>
      </c>
      <c r="K32" s="65"/>
    </row>
    <row r="33" spans="1:11" ht="24.75" customHeight="1">
      <c r="A33" s="200" t="s">
        <v>14</v>
      </c>
      <c r="B33" s="261" t="s">
        <v>216</v>
      </c>
      <c r="C33" s="261"/>
      <c r="D33" s="261"/>
      <c r="E33" s="261"/>
      <c r="F33" s="261"/>
      <c r="G33" s="278"/>
      <c r="H33" s="278"/>
      <c r="I33" s="279">
        <v>510100000</v>
      </c>
      <c r="J33" s="137" t="s">
        <v>41</v>
      </c>
      <c r="K33" s="65"/>
    </row>
    <row r="34" spans="1:11" ht="24.75" customHeight="1">
      <c r="A34" s="200" t="s">
        <v>217</v>
      </c>
      <c r="B34" s="261" t="s">
        <v>218</v>
      </c>
      <c r="C34" s="261"/>
      <c r="D34" s="261"/>
      <c r="E34" s="261"/>
      <c r="F34" s="261"/>
      <c r="G34" s="278"/>
      <c r="H34" s="278"/>
      <c r="I34" s="279">
        <v>17184</v>
      </c>
      <c r="J34" s="137" t="s">
        <v>5</v>
      </c>
      <c r="K34" s="65"/>
    </row>
    <row r="35" spans="1:11" ht="24.75" customHeight="1">
      <c r="A35" s="200" t="s">
        <v>12</v>
      </c>
      <c r="B35" s="261" t="s">
        <v>219</v>
      </c>
      <c r="C35" s="261"/>
      <c r="D35" s="261"/>
      <c r="E35" s="261"/>
      <c r="F35" s="261"/>
      <c r="G35" s="278"/>
      <c r="H35" s="278"/>
      <c r="I35" s="279"/>
      <c r="J35" s="137" t="s">
        <v>4</v>
      </c>
      <c r="K35" s="65"/>
    </row>
    <row r="36" spans="1:11" ht="24.75" customHeight="1">
      <c r="A36" s="200" t="s">
        <v>11</v>
      </c>
      <c r="B36" s="261" t="s">
        <v>220</v>
      </c>
      <c r="C36" s="261"/>
      <c r="D36" s="261"/>
      <c r="E36" s="261"/>
      <c r="F36" s="261"/>
      <c r="G36" s="278"/>
      <c r="H36" s="278"/>
      <c r="I36" s="280" t="s">
        <v>696</v>
      </c>
      <c r="J36" s="137" t="s">
        <v>6</v>
      </c>
      <c r="K36" s="65"/>
    </row>
    <row r="37" spans="1:11" ht="24.75" customHeight="1">
      <c r="A37" s="200" t="s">
        <v>109</v>
      </c>
      <c r="B37" s="261" t="s">
        <v>221</v>
      </c>
      <c r="C37" s="261"/>
      <c r="D37" s="261"/>
      <c r="E37" s="261"/>
      <c r="F37" s="261"/>
      <c r="G37" s="281" t="s">
        <v>53</v>
      </c>
      <c r="H37" s="281"/>
      <c r="I37" s="282"/>
      <c r="J37" s="137"/>
      <c r="K37" s="65"/>
    </row>
    <row r="38" spans="1:11" ht="24.75" customHeight="1">
      <c r="A38" s="200" t="s">
        <v>15</v>
      </c>
      <c r="B38" s="261" t="s">
        <v>222</v>
      </c>
      <c r="C38" s="261"/>
      <c r="D38" s="261"/>
      <c r="E38" s="261"/>
      <c r="F38" s="261"/>
      <c r="G38" s="281" t="s">
        <v>54</v>
      </c>
      <c r="H38" s="281"/>
      <c r="I38" s="282"/>
      <c r="J38" s="137"/>
      <c r="K38" s="65"/>
    </row>
    <row r="39" spans="1:11" ht="24.75" customHeight="1">
      <c r="A39" s="200" t="s">
        <v>38</v>
      </c>
      <c r="B39" s="261">
        <v>260</v>
      </c>
      <c r="C39" s="261"/>
      <c r="D39" s="261"/>
      <c r="E39" s="261"/>
      <c r="F39" s="261"/>
      <c r="G39" s="278"/>
      <c r="H39" s="278"/>
      <c r="I39" s="279"/>
      <c r="J39" s="137"/>
      <c r="K39" s="65"/>
    </row>
    <row r="40" spans="1:11" ht="24.75" customHeight="1">
      <c r="A40" s="200" t="s">
        <v>118</v>
      </c>
      <c r="B40" s="261" t="s">
        <v>697</v>
      </c>
      <c r="C40" s="261"/>
      <c r="D40" s="261"/>
      <c r="E40" s="261"/>
      <c r="F40" s="261"/>
      <c r="G40" s="278"/>
      <c r="H40" s="278"/>
      <c r="I40" s="279"/>
      <c r="J40" s="137"/>
      <c r="K40" s="65"/>
    </row>
    <row r="41" spans="1:11" ht="24.75" customHeight="1">
      <c r="A41" s="200" t="s">
        <v>7</v>
      </c>
      <c r="B41" s="261" t="s">
        <v>698</v>
      </c>
      <c r="C41" s="261"/>
      <c r="D41" s="261"/>
      <c r="E41" s="261"/>
      <c r="F41" s="261"/>
      <c r="G41" s="278"/>
      <c r="H41" s="278"/>
      <c r="I41" s="279"/>
      <c r="J41" s="137"/>
      <c r="K41" s="65"/>
    </row>
    <row r="42" spans="1:11" ht="24.75" customHeight="1">
      <c r="A42" s="200" t="s">
        <v>8</v>
      </c>
      <c r="B42" s="261" t="s">
        <v>689</v>
      </c>
      <c r="C42" s="261"/>
      <c r="D42" s="261"/>
      <c r="E42" s="261"/>
      <c r="F42" s="261"/>
      <c r="G42" s="278"/>
      <c r="H42" s="278"/>
      <c r="I42" s="279"/>
      <c r="J42" s="137"/>
      <c r="K42" s="65"/>
    </row>
    <row r="43" spans="1:11" ht="68.25" customHeight="1">
      <c r="A43" s="283" t="s">
        <v>709</v>
      </c>
      <c r="B43" s="284"/>
      <c r="C43" s="284"/>
      <c r="D43" s="284"/>
      <c r="E43" s="284"/>
      <c r="F43" s="284"/>
      <c r="G43" s="284"/>
      <c r="H43" s="284"/>
      <c r="I43" s="284"/>
      <c r="J43" s="284"/>
      <c r="K43" s="284"/>
    </row>
    <row r="44" spans="1:11" ht="30" customHeight="1">
      <c r="A44" s="263" t="s">
        <v>55</v>
      </c>
      <c r="B44" s="263"/>
      <c r="C44" s="263"/>
      <c r="D44" s="263"/>
      <c r="E44" s="263"/>
      <c r="F44" s="263"/>
      <c r="G44" s="263"/>
      <c r="H44" s="263"/>
      <c r="I44" s="263"/>
      <c r="J44" s="263"/>
      <c r="K44" s="263"/>
    </row>
    <row r="45" spans="1:11" ht="23.25" customHeight="1">
      <c r="B45" s="193"/>
      <c r="C45" s="196"/>
      <c r="D45" s="193"/>
      <c r="E45" s="193"/>
      <c r="F45" s="193"/>
      <c r="G45" s="193"/>
      <c r="H45" s="193"/>
      <c r="I45" s="193"/>
      <c r="J45" s="32" t="s">
        <v>129</v>
      </c>
      <c r="K45" s="193" t="s">
        <v>123</v>
      </c>
    </row>
    <row r="46" spans="1:11" ht="23.25" customHeight="1">
      <c r="A46" s="285" t="s">
        <v>64</v>
      </c>
      <c r="B46" s="286" t="s">
        <v>13</v>
      </c>
      <c r="C46" s="286" t="s">
        <v>226</v>
      </c>
      <c r="D46" s="286" t="s">
        <v>227</v>
      </c>
      <c r="E46" s="213" t="s">
        <v>228</v>
      </c>
      <c r="F46" s="286" t="s">
        <v>229</v>
      </c>
      <c r="G46" s="287" t="s">
        <v>122</v>
      </c>
      <c r="H46" s="288"/>
      <c r="I46" s="288"/>
      <c r="J46" s="289"/>
      <c r="K46" s="193"/>
    </row>
    <row r="47" spans="1:11" ht="84.75" customHeight="1">
      <c r="A47" s="290"/>
      <c r="B47" s="291"/>
      <c r="C47" s="291"/>
      <c r="D47" s="291"/>
      <c r="E47" s="214"/>
      <c r="F47" s="291"/>
      <c r="G47" s="66" t="s">
        <v>50</v>
      </c>
      <c r="H47" s="66" t="s">
        <v>51</v>
      </c>
      <c r="I47" s="66" t="s">
        <v>52</v>
      </c>
      <c r="J47" s="66" t="s">
        <v>24</v>
      </c>
      <c r="K47" s="279"/>
    </row>
    <row r="48" spans="1:11" ht="24.75" customHeight="1">
      <c r="A48" s="65">
        <v>1</v>
      </c>
      <c r="B48" s="203">
        <v>2</v>
      </c>
      <c r="C48" s="203">
        <v>3</v>
      </c>
      <c r="D48" s="203">
        <v>4</v>
      </c>
      <c r="E48" s="203">
        <v>5</v>
      </c>
      <c r="F48" s="203">
        <v>6</v>
      </c>
      <c r="G48" s="203">
        <v>7</v>
      </c>
      <c r="H48" s="203">
        <v>8</v>
      </c>
      <c r="I48" s="203">
        <v>9</v>
      </c>
      <c r="J48" s="292">
        <v>10</v>
      </c>
      <c r="K48" s="282"/>
    </row>
    <row r="49" spans="1:11" ht="30" customHeight="1">
      <c r="A49" s="222" t="s">
        <v>191</v>
      </c>
      <c r="B49" s="222"/>
      <c r="C49" s="222"/>
      <c r="D49" s="222"/>
      <c r="E49" s="222"/>
      <c r="F49" s="222"/>
      <c r="G49" s="222"/>
      <c r="H49" s="222"/>
      <c r="I49" s="222"/>
      <c r="J49" s="222"/>
      <c r="K49" s="222"/>
    </row>
    <row r="50" spans="1:11" ht="45" customHeight="1">
      <c r="A50" s="15" t="s">
        <v>155</v>
      </c>
      <c r="B50" s="19">
        <v>1000</v>
      </c>
      <c r="C50" s="77">
        <v>30201.3</v>
      </c>
      <c r="D50" s="77">
        <v>94220.1</v>
      </c>
      <c r="E50" s="77">
        <v>61775.3</v>
      </c>
      <c r="F50" s="77">
        <f>G50+H50+I50+J50</f>
        <v>67320.299999999988</v>
      </c>
      <c r="G50" s="77">
        <v>15820.3</v>
      </c>
      <c r="H50" s="77">
        <v>17333.3</v>
      </c>
      <c r="I50" s="77">
        <v>17333.3</v>
      </c>
      <c r="J50" s="293">
        <v>16833.400000000001</v>
      </c>
      <c r="K50" s="294"/>
    </row>
    <row r="51" spans="1:11" ht="47.25" customHeight="1">
      <c r="A51" s="15" t="s">
        <v>153</v>
      </c>
      <c r="B51" s="19">
        <v>1010</v>
      </c>
      <c r="C51" s="77">
        <f>SUM(C52:C56)</f>
        <v>-30652.500000000004</v>
      </c>
      <c r="D51" s="77">
        <f t="shared" ref="D51:J51" si="0">SUM(D52:D56)</f>
        <v>-100262.39999999999</v>
      </c>
      <c r="E51" s="77">
        <f t="shared" si="0"/>
        <v>-69917.3</v>
      </c>
      <c r="F51" s="77">
        <f>SUM(G51:J51)</f>
        <v>-56433.5</v>
      </c>
      <c r="G51" s="77">
        <f t="shared" si="0"/>
        <v>-14311.900000000001</v>
      </c>
      <c r="H51" s="77">
        <f t="shared" si="0"/>
        <v>-14003.400000000001</v>
      </c>
      <c r="I51" s="77">
        <f t="shared" si="0"/>
        <v>-13831.1</v>
      </c>
      <c r="J51" s="77">
        <f t="shared" si="0"/>
        <v>-14287.1</v>
      </c>
      <c r="K51" s="76"/>
    </row>
    <row r="52" spans="1:11" ht="30" customHeight="1">
      <c r="A52" s="70" t="s">
        <v>154</v>
      </c>
      <c r="B52" s="65">
        <v>1011</v>
      </c>
      <c r="C52" s="76">
        <v>-6673.6</v>
      </c>
      <c r="D52" s="76">
        <v>-13213.7</v>
      </c>
      <c r="E52" s="76">
        <v>-16038.9</v>
      </c>
      <c r="F52" s="76">
        <f>SUM(G52:J52)</f>
        <v>-7087.5</v>
      </c>
      <c r="G52" s="76">
        <v>-2257.1999999999998</v>
      </c>
      <c r="H52" s="76">
        <v>-1493.1</v>
      </c>
      <c r="I52" s="76">
        <v>-1400.1</v>
      </c>
      <c r="J52" s="76">
        <v>-1937.1</v>
      </c>
      <c r="K52" s="76"/>
    </row>
    <row r="53" spans="1:11" ht="28.5" customHeight="1">
      <c r="A53" s="70" t="s">
        <v>1</v>
      </c>
      <c r="B53" s="65">
        <v>1012</v>
      </c>
      <c r="C53" s="76">
        <v>-16766.8</v>
      </c>
      <c r="D53" s="76">
        <v>-69226.7</v>
      </c>
      <c r="E53" s="76">
        <v>-39982.400000000001</v>
      </c>
      <c r="F53" s="76">
        <f t="shared" ref="F53:F83" si="1">SUM(G53:J53)</f>
        <v>-37067.599999999999</v>
      </c>
      <c r="G53" s="76">
        <v>-9107</v>
      </c>
      <c r="H53" s="76">
        <v>-9347.2999999999993</v>
      </c>
      <c r="I53" s="76">
        <v>-9346.2999999999993</v>
      </c>
      <c r="J53" s="76">
        <v>-9267</v>
      </c>
      <c r="K53" s="76"/>
    </row>
    <row r="54" spans="1:11" ht="29.25" customHeight="1">
      <c r="A54" s="70" t="s">
        <v>2</v>
      </c>
      <c r="B54" s="65">
        <v>1013</v>
      </c>
      <c r="C54" s="76">
        <v>-3562.9</v>
      </c>
      <c r="D54" s="76">
        <v>-15068.5</v>
      </c>
      <c r="E54" s="76">
        <v>-8657.2999999999993</v>
      </c>
      <c r="F54" s="76">
        <f t="shared" si="1"/>
        <v>-8118.6</v>
      </c>
      <c r="G54" s="76">
        <v>-2003.5</v>
      </c>
      <c r="H54" s="76">
        <v>-2055.8000000000002</v>
      </c>
      <c r="I54" s="76">
        <v>-2055.5</v>
      </c>
      <c r="J54" s="76">
        <v>-2003.8</v>
      </c>
      <c r="K54" s="76"/>
    </row>
    <row r="55" spans="1:11" ht="29.25" customHeight="1">
      <c r="A55" s="70" t="s">
        <v>3</v>
      </c>
      <c r="B55" s="65">
        <v>1014</v>
      </c>
      <c r="C55" s="76">
        <v>-2094.5</v>
      </c>
      <c r="D55" s="76">
        <v>-2104</v>
      </c>
      <c r="E55" s="76">
        <v>-1863.3</v>
      </c>
      <c r="F55" s="76">
        <f t="shared" si="1"/>
        <v>-2900</v>
      </c>
      <c r="G55" s="76">
        <v>-725</v>
      </c>
      <c r="H55" s="76">
        <v>-725</v>
      </c>
      <c r="I55" s="76">
        <v>-725</v>
      </c>
      <c r="J55" s="76">
        <v>-725</v>
      </c>
      <c r="K55" s="76"/>
    </row>
    <row r="56" spans="1:11" ht="30" customHeight="1">
      <c r="A56" s="70" t="s">
        <v>113</v>
      </c>
      <c r="B56" s="65">
        <v>1015</v>
      </c>
      <c r="C56" s="76">
        <v>-1554.7</v>
      </c>
      <c r="D56" s="76">
        <v>-649.5</v>
      </c>
      <c r="E56" s="76">
        <v>-3375.4</v>
      </c>
      <c r="F56" s="76">
        <f t="shared" si="1"/>
        <v>-1259.8</v>
      </c>
      <c r="G56" s="76">
        <v>-219.2</v>
      </c>
      <c r="H56" s="76">
        <v>-382.2</v>
      </c>
      <c r="I56" s="76">
        <v>-304.2</v>
      </c>
      <c r="J56" s="76">
        <v>-354.2</v>
      </c>
      <c r="K56" s="76"/>
    </row>
    <row r="57" spans="1:11" ht="28.5" customHeight="1">
      <c r="A57" s="15" t="s">
        <v>67</v>
      </c>
      <c r="B57" s="65">
        <v>1020</v>
      </c>
      <c r="C57" s="76">
        <f>SUM(C50,C51)</f>
        <v>-451.20000000000437</v>
      </c>
      <c r="D57" s="76">
        <f t="shared" ref="D57:E57" si="2">SUM(D50,D51)</f>
        <v>-6042.2999999999884</v>
      </c>
      <c r="E57" s="76">
        <f t="shared" si="2"/>
        <v>-8142</v>
      </c>
      <c r="F57" s="76">
        <f t="shared" si="1"/>
        <v>10886.799999999996</v>
      </c>
      <c r="G57" s="76">
        <f>SUM(G50,G51)</f>
        <v>1508.3999999999978</v>
      </c>
      <c r="H57" s="76">
        <f t="shared" ref="H57:J57" si="3">SUM(H50,H51)</f>
        <v>3329.8999999999978</v>
      </c>
      <c r="I57" s="76">
        <f t="shared" si="3"/>
        <v>3502.1999999999989</v>
      </c>
      <c r="J57" s="76">
        <f t="shared" si="3"/>
        <v>2546.3000000000011</v>
      </c>
      <c r="K57" s="77">
        <f t="shared" ref="K57" si="4">SUM(K50:K51)</f>
        <v>0</v>
      </c>
    </row>
    <row r="58" spans="1:11" ht="28.5" customHeight="1">
      <c r="A58" s="15" t="s">
        <v>179</v>
      </c>
      <c r="B58" s="19">
        <v>1020</v>
      </c>
      <c r="C58" s="77">
        <f>SUM(C59:C63)</f>
        <v>-15455.200000000003</v>
      </c>
      <c r="D58" s="77">
        <f t="shared" ref="D58:J58" si="5">SUM(D59:D63)</f>
        <v>-11994.699999999999</v>
      </c>
      <c r="E58" s="77">
        <f t="shared" si="5"/>
        <v>-10917.6</v>
      </c>
      <c r="F58" s="77">
        <f t="shared" si="1"/>
        <v>-15399.8</v>
      </c>
      <c r="G58" s="77">
        <f t="shared" si="5"/>
        <v>-4190</v>
      </c>
      <c r="H58" s="77">
        <f t="shared" si="5"/>
        <v>-3455.2</v>
      </c>
      <c r="I58" s="77">
        <f t="shared" si="5"/>
        <v>-3346.8999999999996</v>
      </c>
      <c r="J58" s="77">
        <f t="shared" si="5"/>
        <v>-4407.7</v>
      </c>
      <c r="K58" s="76"/>
    </row>
    <row r="59" spans="1:11" ht="27.75" customHeight="1">
      <c r="A59" s="70" t="s">
        <v>154</v>
      </c>
      <c r="B59" s="65">
        <v>1021</v>
      </c>
      <c r="C59" s="76">
        <v>-2050.1999999999998</v>
      </c>
      <c r="D59" s="76">
        <v>-2422.3000000000002</v>
      </c>
      <c r="E59" s="76">
        <v>-2787.9</v>
      </c>
      <c r="F59" s="76">
        <f t="shared" si="1"/>
        <v>-4096.5999999999995</v>
      </c>
      <c r="G59" s="76">
        <v>-1477.6</v>
      </c>
      <c r="H59" s="76">
        <v>-566.6</v>
      </c>
      <c r="I59" s="76">
        <v>-465.6</v>
      </c>
      <c r="J59" s="76">
        <v>-1586.8</v>
      </c>
      <c r="K59" s="76"/>
    </row>
    <row r="60" spans="1:11" ht="27.75" customHeight="1">
      <c r="A60" s="70" t="s">
        <v>1</v>
      </c>
      <c r="B60" s="65">
        <v>1022</v>
      </c>
      <c r="C60" s="76">
        <v>-10117.200000000001</v>
      </c>
      <c r="D60" s="76">
        <v>-7309</v>
      </c>
      <c r="E60" s="76">
        <v>-5910</v>
      </c>
      <c r="F60" s="76">
        <f t="shared" si="1"/>
        <v>-8479.2000000000007</v>
      </c>
      <c r="G60" s="76">
        <v>-2000</v>
      </c>
      <c r="H60" s="76">
        <v>-2179.6999999999998</v>
      </c>
      <c r="I60" s="76">
        <v>-2179.6999999999998</v>
      </c>
      <c r="J60" s="76">
        <v>-2119.8000000000002</v>
      </c>
      <c r="K60" s="76"/>
    </row>
    <row r="61" spans="1:11" ht="27.75" customHeight="1">
      <c r="A61" s="70" t="s">
        <v>2</v>
      </c>
      <c r="B61" s="65">
        <v>1023</v>
      </c>
      <c r="C61" s="76">
        <v>-2221.1999999999998</v>
      </c>
      <c r="D61" s="76">
        <v>-1593.5</v>
      </c>
      <c r="E61" s="76">
        <v>-1245.2</v>
      </c>
      <c r="F61" s="76">
        <f t="shared" si="1"/>
        <v>-1865.4</v>
      </c>
      <c r="G61" s="76">
        <v>-440</v>
      </c>
      <c r="H61" s="76">
        <v>-479.5</v>
      </c>
      <c r="I61" s="76">
        <v>-479.5</v>
      </c>
      <c r="J61" s="76">
        <v>-466.4</v>
      </c>
      <c r="K61" s="76"/>
    </row>
    <row r="62" spans="1:11" ht="27.75" customHeight="1">
      <c r="A62" s="70" t="s">
        <v>3</v>
      </c>
      <c r="B62" s="65">
        <v>1024</v>
      </c>
      <c r="C62" s="76">
        <v>-287</v>
      </c>
      <c r="D62" s="76">
        <v>-300</v>
      </c>
      <c r="E62" s="76">
        <v>-508.3</v>
      </c>
      <c r="F62" s="76">
        <f t="shared" si="1"/>
        <v>-580</v>
      </c>
      <c r="G62" s="76">
        <v>-145</v>
      </c>
      <c r="H62" s="76">
        <v>-145</v>
      </c>
      <c r="I62" s="76">
        <v>-145</v>
      </c>
      <c r="J62" s="76">
        <v>-145</v>
      </c>
      <c r="K62" s="76"/>
    </row>
    <row r="63" spans="1:11" ht="27.75" customHeight="1">
      <c r="A63" s="70" t="s">
        <v>156</v>
      </c>
      <c r="B63" s="65">
        <v>1025</v>
      </c>
      <c r="C63" s="76">
        <v>-779.6</v>
      </c>
      <c r="D63" s="76">
        <v>-369.9</v>
      </c>
      <c r="E63" s="76">
        <v>-466.2</v>
      </c>
      <c r="F63" s="76">
        <f t="shared" si="1"/>
        <v>-378.59999999999997</v>
      </c>
      <c r="G63" s="76">
        <v>-127.4</v>
      </c>
      <c r="H63" s="76">
        <v>-84.4</v>
      </c>
      <c r="I63" s="76">
        <v>-77.099999999999994</v>
      </c>
      <c r="J63" s="76">
        <v>-89.7</v>
      </c>
      <c r="K63" s="76"/>
    </row>
    <row r="64" spans="1:11" ht="35.25" customHeight="1">
      <c r="A64" s="15" t="s">
        <v>86</v>
      </c>
      <c r="B64" s="19">
        <v>1040</v>
      </c>
      <c r="C64" s="77">
        <f>SUM(C65:C66)</f>
        <v>19304.8</v>
      </c>
      <c r="D64" s="77">
        <f>SUM(D65:D66)</f>
        <v>18929.099999999999</v>
      </c>
      <c r="E64" s="77">
        <f>SUM(E65:E66)</f>
        <v>22650.799999999999</v>
      </c>
      <c r="F64" s="77">
        <f t="shared" si="1"/>
        <v>6932.5</v>
      </c>
      <c r="G64" s="77">
        <f>SUM(G65:G66)</f>
        <v>2707</v>
      </c>
      <c r="H64" s="77">
        <f>SUM(H65:H66)</f>
        <v>987.1</v>
      </c>
      <c r="I64" s="77">
        <f>SUM(I65:I66)</f>
        <v>785.1</v>
      </c>
      <c r="J64" s="77">
        <f>SUM(J65:J66)</f>
        <v>2453.3000000000002</v>
      </c>
      <c r="K64" s="76"/>
    </row>
    <row r="65" spans="1:11" ht="27.75" customHeight="1">
      <c r="A65" s="70" t="s">
        <v>87</v>
      </c>
      <c r="B65" s="65">
        <v>1041</v>
      </c>
      <c r="C65" s="76"/>
      <c r="D65" s="76"/>
      <c r="E65" s="76"/>
      <c r="F65" s="76">
        <f t="shared" si="1"/>
        <v>0</v>
      </c>
      <c r="G65" s="76"/>
      <c r="H65" s="76"/>
      <c r="I65" s="76"/>
      <c r="J65" s="76"/>
      <c r="K65" s="76"/>
    </row>
    <row r="66" spans="1:11" ht="27.75" customHeight="1">
      <c r="A66" s="70" t="s">
        <v>88</v>
      </c>
      <c r="B66" s="65">
        <v>1042</v>
      </c>
      <c r="C66" s="76">
        <v>19304.8</v>
      </c>
      <c r="D66" s="76">
        <v>18929.099999999999</v>
      </c>
      <c r="E66" s="76">
        <v>22650.799999999999</v>
      </c>
      <c r="F66" s="76">
        <f t="shared" si="1"/>
        <v>6932.5</v>
      </c>
      <c r="G66" s="76">
        <v>2707</v>
      </c>
      <c r="H66" s="76">
        <v>987.1</v>
      </c>
      <c r="I66" s="76">
        <v>785.1</v>
      </c>
      <c r="J66" s="76">
        <v>2453.3000000000002</v>
      </c>
      <c r="K66" s="76"/>
    </row>
    <row r="67" spans="1:11" ht="37.5" customHeight="1">
      <c r="A67" s="15" t="s">
        <v>31</v>
      </c>
      <c r="B67" s="19">
        <v>1030</v>
      </c>
      <c r="C67" s="77">
        <f>SUM(C68:C72)</f>
        <v>-225.5</v>
      </c>
      <c r="D67" s="77">
        <f t="shared" ref="D67:J67" si="6">SUM(D68:D72)</f>
        <v>-232.7</v>
      </c>
      <c r="E67" s="77">
        <f t="shared" si="6"/>
        <v>-751.3</v>
      </c>
      <c r="F67" s="77">
        <f t="shared" si="1"/>
        <v>-1259.3</v>
      </c>
      <c r="G67" s="77">
        <f t="shared" si="6"/>
        <v>-317.2</v>
      </c>
      <c r="H67" s="77">
        <f t="shared" si="6"/>
        <v>-313.2</v>
      </c>
      <c r="I67" s="77">
        <f t="shared" si="6"/>
        <v>-313.2</v>
      </c>
      <c r="J67" s="77">
        <f t="shared" si="6"/>
        <v>-315.7</v>
      </c>
      <c r="K67" s="76"/>
    </row>
    <row r="68" spans="1:11" ht="27.75" customHeight="1">
      <c r="A68" s="70" t="s">
        <v>154</v>
      </c>
      <c r="B68" s="65">
        <v>1031</v>
      </c>
      <c r="C68" s="76" t="s">
        <v>68</v>
      </c>
      <c r="D68" s="76" t="s">
        <v>68</v>
      </c>
      <c r="E68" s="76" t="s">
        <v>68</v>
      </c>
      <c r="F68" s="76">
        <f t="shared" si="1"/>
        <v>0</v>
      </c>
      <c r="G68" s="76">
        <v>0</v>
      </c>
      <c r="H68" s="76">
        <v>0</v>
      </c>
      <c r="I68" s="76">
        <v>0</v>
      </c>
      <c r="J68" s="76">
        <v>0</v>
      </c>
      <c r="K68" s="76"/>
    </row>
    <row r="69" spans="1:11" ht="27.75" customHeight="1">
      <c r="A69" s="70" t="s">
        <v>1</v>
      </c>
      <c r="B69" s="65">
        <v>1032</v>
      </c>
      <c r="C69" s="76">
        <v>-142</v>
      </c>
      <c r="D69" s="76">
        <v>-192.1</v>
      </c>
      <c r="E69" s="76">
        <v>-598.6</v>
      </c>
      <c r="F69" s="76">
        <f>SUM(G69:J69)</f>
        <v>-768</v>
      </c>
      <c r="G69" s="76">
        <v>-193</v>
      </c>
      <c r="H69" s="76">
        <v>-191</v>
      </c>
      <c r="I69" s="76">
        <v>-191</v>
      </c>
      <c r="J69" s="76">
        <v>-193</v>
      </c>
      <c r="K69" s="76"/>
    </row>
    <row r="70" spans="1:11" ht="27.75" customHeight="1">
      <c r="A70" s="70" t="s">
        <v>2</v>
      </c>
      <c r="B70" s="65">
        <v>1033</v>
      </c>
      <c r="C70" s="76">
        <v>-30.6</v>
      </c>
      <c r="D70" s="76">
        <v>-40.6</v>
      </c>
      <c r="E70" s="76">
        <v>-152.69999999999999</v>
      </c>
      <c r="F70" s="76">
        <f t="shared" si="1"/>
        <v>-201.8</v>
      </c>
      <c r="G70" s="76">
        <v>-50.7</v>
      </c>
      <c r="H70" s="76">
        <v>-50.2</v>
      </c>
      <c r="I70" s="76">
        <v>-50.2</v>
      </c>
      <c r="J70" s="76">
        <v>-50.7</v>
      </c>
      <c r="K70" s="76"/>
    </row>
    <row r="71" spans="1:11" ht="27.75" customHeight="1">
      <c r="A71" s="70" t="s">
        <v>3</v>
      </c>
      <c r="B71" s="65">
        <v>1034</v>
      </c>
      <c r="C71" s="76" t="s">
        <v>68</v>
      </c>
      <c r="D71" s="76" t="s">
        <v>68</v>
      </c>
      <c r="E71" s="76" t="s">
        <v>68</v>
      </c>
      <c r="F71" s="76">
        <f t="shared" si="1"/>
        <v>0</v>
      </c>
      <c r="G71" s="76" t="s">
        <v>68</v>
      </c>
      <c r="H71" s="76" t="s">
        <v>68</v>
      </c>
      <c r="I71" s="76" t="s">
        <v>68</v>
      </c>
      <c r="J71" s="76" t="s">
        <v>68</v>
      </c>
      <c r="K71" s="76"/>
    </row>
    <row r="72" spans="1:11" ht="27.75" customHeight="1">
      <c r="A72" s="70" t="s">
        <v>160</v>
      </c>
      <c r="B72" s="65">
        <v>1035</v>
      </c>
      <c r="C72" s="76">
        <v>-52.9</v>
      </c>
      <c r="D72" s="76" t="s">
        <v>68</v>
      </c>
      <c r="E72" s="76">
        <v>0</v>
      </c>
      <c r="F72" s="76">
        <f t="shared" si="1"/>
        <v>-289.5</v>
      </c>
      <c r="G72" s="76">
        <v>-73.5</v>
      </c>
      <c r="H72" s="76">
        <v>-72</v>
      </c>
      <c r="I72" s="76">
        <v>-72</v>
      </c>
      <c r="J72" s="76">
        <v>-72</v>
      </c>
      <c r="K72" s="76"/>
    </row>
    <row r="73" spans="1:11" ht="47.25" customHeight="1">
      <c r="A73" s="15" t="s">
        <v>0</v>
      </c>
      <c r="B73" s="65">
        <v>1100</v>
      </c>
      <c r="C73" s="77">
        <f>SUM(C57,C58,C64,C67)</f>
        <v>3172.8999999999924</v>
      </c>
      <c r="D73" s="77">
        <f>SUM(D57,D58,D64,D67)</f>
        <v>659.40000000001305</v>
      </c>
      <c r="E73" s="77">
        <f>SUM(E57,E58,E64,E67)</f>
        <v>2839.9000000000005</v>
      </c>
      <c r="F73" s="77">
        <f t="shared" si="1"/>
        <v>1160.1999999999966</v>
      </c>
      <c r="G73" s="77">
        <f>SUM(G57,G58,G64,G67)</f>
        <v>-291.80000000000217</v>
      </c>
      <c r="H73" s="77">
        <f t="shared" ref="H73:J73" si="7">SUM(H57,H58,H64,H67)</f>
        <v>548.59999999999809</v>
      </c>
      <c r="I73" s="77">
        <f t="shared" si="7"/>
        <v>627.19999999999936</v>
      </c>
      <c r="J73" s="77">
        <f t="shared" si="7"/>
        <v>276.20000000000147</v>
      </c>
      <c r="K73" s="77">
        <f>SUM(K57:K67)</f>
        <v>0</v>
      </c>
    </row>
    <row r="74" spans="1:11" ht="27.75" customHeight="1">
      <c r="A74" s="15" t="s">
        <v>157</v>
      </c>
      <c r="B74" s="19">
        <v>1130</v>
      </c>
      <c r="C74" s="77">
        <v>41.2</v>
      </c>
      <c r="D74" s="77">
        <v>53</v>
      </c>
      <c r="E74" s="77">
        <v>103</v>
      </c>
      <c r="F74" s="77">
        <f t="shared" si="1"/>
        <v>100</v>
      </c>
      <c r="G74" s="77">
        <v>25</v>
      </c>
      <c r="H74" s="77">
        <v>25</v>
      </c>
      <c r="I74" s="77">
        <v>25</v>
      </c>
      <c r="J74" s="77">
        <v>25</v>
      </c>
      <c r="K74" s="76"/>
    </row>
    <row r="75" spans="1:11" ht="27.75" customHeight="1">
      <c r="A75" s="13" t="s">
        <v>158</v>
      </c>
      <c r="B75" s="19">
        <v>1140</v>
      </c>
      <c r="C75" s="77" t="s">
        <v>68</v>
      </c>
      <c r="D75" s="77" t="s">
        <v>68</v>
      </c>
      <c r="E75" s="77" t="s">
        <v>68</v>
      </c>
      <c r="F75" s="77">
        <f t="shared" si="1"/>
        <v>0</v>
      </c>
      <c r="G75" s="76">
        <v>0</v>
      </c>
      <c r="H75" s="76">
        <v>0</v>
      </c>
      <c r="I75" s="76">
        <v>0</v>
      </c>
      <c r="J75" s="76">
        <v>0</v>
      </c>
      <c r="K75" s="76"/>
    </row>
    <row r="76" spans="1:11" ht="27.75" customHeight="1">
      <c r="A76" s="15" t="s">
        <v>159</v>
      </c>
      <c r="B76" s="19">
        <v>1150</v>
      </c>
      <c r="C76" s="77">
        <v>1886.7</v>
      </c>
      <c r="D76" s="77">
        <v>2404</v>
      </c>
      <c r="E76" s="77">
        <v>2379.3000000000002</v>
      </c>
      <c r="F76" s="77">
        <f t="shared" si="1"/>
        <v>2602.1000000000004</v>
      </c>
      <c r="G76" s="77">
        <v>650</v>
      </c>
      <c r="H76" s="77">
        <v>650.70000000000005</v>
      </c>
      <c r="I76" s="77">
        <v>650.70000000000005</v>
      </c>
      <c r="J76" s="77">
        <v>650.70000000000005</v>
      </c>
      <c r="K76" s="76"/>
    </row>
    <row r="77" spans="1:11" ht="27.75" customHeight="1">
      <c r="A77" s="15" t="s">
        <v>815</v>
      </c>
      <c r="B77" s="19">
        <v>1160</v>
      </c>
      <c r="C77" s="77" t="s">
        <v>68</v>
      </c>
      <c r="D77" s="77" t="s">
        <v>68</v>
      </c>
      <c r="E77" s="77" t="s">
        <v>68</v>
      </c>
      <c r="F77" s="77">
        <f t="shared" si="1"/>
        <v>0</v>
      </c>
      <c r="G77" s="76">
        <v>0</v>
      </c>
      <c r="H77" s="76">
        <v>0</v>
      </c>
      <c r="I77" s="76">
        <v>0</v>
      </c>
      <c r="J77" s="76">
        <v>0</v>
      </c>
      <c r="K77" s="76"/>
    </row>
    <row r="78" spans="1:11" ht="28.5" customHeight="1">
      <c r="A78" s="15" t="s">
        <v>35</v>
      </c>
      <c r="B78" s="19">
        <v>1170</v>
      </c>
      <c r="C78" s="77">
        <f>SUM(C73, C74:C77)</f>
        <v>5100.799999999992</v>
      </c>
      <c r="D78" s="77">
        <f>SUM(D73, D74:D77)</f>
        <v>3116.4000000000133</v>
      </c>
      <c r="E78" s="77">
        <f>SUM(E73, E74:E77)</f>
        <v>5322.2000000000007</v>
      </c>
      <c r="F78" s="77">
        <f t="shared" si="1"/>
        <v>3862.2999999999965</v>
      </c>
      <c r="G78" s="77">
        <f>SUM(G73, G74:G77)</f>
        <v>383.19999999999783</v>
      </c>
      <c r="H78" s="77">
        <f>SUM(H73, H74:H77)</f>
        <v>1224.2999999999981</v>
      </c>
      <c r="I78" s="77">
        <f>SUM(I73, I74:I77)</f>
        <v>1302.8999999999994</v>
      </c>
      <c r="J78" s="77">
        <f>SUM(J73, J74:J77)</f>
        <v>951.90000000000146</v>
      </c>
      <c r="K78" s="77">
        <f>SUM(K73, K74:K77)</f>
        <v>0</v>
      </c>
    </row>
    <row r="79" spans="1:11" ht="27.75" customHeight="1">
      <c r="A79" s="13" t="s">
        <v>70</v>
      </c>
      <c r="B79" s="65">
        <v>1180</v>
      </c>
      <c r="C79" s="76" t="s">
        <v>68</v>
      </c>
      <c r="D79" s="76" t="s">
        <v>68</v>
      </c>
      <c r="E79" s="76" t="s">
        <v>68</v>
      </c>
      <c r="F79" s="76">
        <f t="shared" si="1"/>
        <v>0</v>
      </c>
      <c r="G79" s="76" t="s">
        <v>68</v>
      </c>
      <c r="H79" s="76" t="s">
        <v>68</v>
      </c>
      <c r="I79" s="76" t="s">
        <v>68</v>
      </c>
      <c r="J79" s="76" t="s">
        <v>68</v>
      </c>
      <c r="K79" s="76"/>
    </row>
    <row r="80" spans="1:11" ht="27" customHeight="1">
      <c r="A80" s="13" t="s">
        <v>71</v>
      </c>
      <c r="B80" s="65">
        <v>1181</v>
      </c>
      <c r="C80" s="76"/>
      <c r="D80" s="76"/>
      <c r="E80" s="76"/>
      <c r="F80" s="76">
        <f t="shared" si="1"/>
        <v>0</v>
      </c>
      <c r="G80" s="76"/>
      <c r="H80" s="76"/>
      <c r="I80" s="76"/>
      <c r="J80" s="76"/>
      <c r="K80" s="76"/>
    </row>
    <row r="81" spans="1:16" ht="28.5" customHeight="1">
      <c r="A81" s="15" t="s">
        <v>107</v>
      </c>
      <c r="B81" s="19">
        <v>1200</v>
      </c>
      <c r="C81" s="77">
        <f>SUM(C78:C80)</f>
        <v>5100.799999999992</v>
      </c>
      <c r="D81" s="77">
        <f>SUM(D78:D80)</f>
        <v>3116.4000000000133</v>
      </c>
      <c r="E81" s="77">
        <f>SUM(E78:E80)</f>
        <v>5322.2000000000007</v>
      </c>
      <c r="F81" s="77">
        <f t="shared" si="1"/>
        <v>3862.2999999999965</v>
      </c>
      <c r="G81" s="77">
        <f>SUM(G78:G80)</f>
        <v>383.19999999999783</v>
      </c>
      <c r="H81" s="77">
        <f>SUM(H78:H80)</f>
        <v>1224.2999999999981</v>
      </c>
      <c r="I81" s="77">
        <f>SUM(I78:I80)</f>
        <v>1302.8999999999994</v>
      </c>
      <c r="J81" s="77">
        <f>SUM(J78:J80)</f>
        <v>951.90000000000146</v>
      </c>
      <c r="K81" s="77">
        <f>SUM(K78:K80)</f>
        <v>0</v>
      </c>
    </row>
    <row r="82" spans="1:16" ht="35.25" customHeight="1">
      <c r="A82" s="13" t="s">
        <v>110</v>
      </c>
      <c r="B82" s="65">
        <v>1201</v>
      </c>
      <c r="C82" s="76"/>
      <c r="D82" s="76"/>
      <c r="E82" s="76"/>
      <c r="F82" s="76">
        <f t="shared" si="1"/>
        <v>0</v>
      </c>
      <c r="G82" s="76"/>
      <c r="H82" s="76"/>
      <c r="I82" s="76"/>
      <c r="J82" s="76"/>
      <c r="K82" s="76"/>
    </row>
    <row r="83" spans="1:16" ht="33" customHeight="1">
      <c r="A83" s="13" t="s">
        <v>111</v>
      </c>
      <c r="B83" s="65">
        <v>1202</v>
      </c>
      <c r="C83" s="76" t="s">
        <v>68</v>
      </c>
      <c r="D83" s="76" t="s">
        <v>68</v>
      </c>
      <c r="E83" s="76" t="s">
        <v>68</v>
      </c>
      <c r="F83" s="76">
        <f t="shared" si="1"/>
        <v>0</v>
      </c>
      <c r="G83" s="76" t="s">
        <v>68</v>
      </c>
      <c r="H83" s="76" t="s">
        <v>68</v>
      </c>
      <c r="I83" s="76" t="s">
        <v>68</v>
      </c>
      <c r="J83" s="76" t="s">
        <v>68</v>
      </c>
      <c r="K83" s="295"/>
    </row>
    <row r="84" spans="1:16" s="297" customFormat="1" ht="33" customHeight="1">
      <c r="A84" s="15" t="s">
        <v>208</v>
      </c>
      <c r="B84" s="19">
        <v>1210</v>
      </c>
      <c r="C84" s="77">
        <f>SUM(C50,C64,C74,C76,C80)</f>
        <v>51433.999999999993</v>
      </c>
      <c r="D84" s="77">
        <f t="shared" ref="D84:J84" si="8">SUM(D50,D64,D74,D76,D80)</f>
        <v>115606.20000000001</v>
      </c>
      <c r="E84" s="77">
        <f t="shared" si="8"/>
        <v>86908.400000000009</v>
      </c>
      <c r="F84" s="77">
        <f t="shared" si="8"/>
        <v>76954.899999999994</v>
      </c>
      <c r="G84" s="77">
        <f t="shared" si="8"/>
        <v>19202.3</v>
      </c>
      <c r="H84" s="77">
        <f t="shared" si="8"/>
        <v>18996.099999999999</v>
      </c>
      <c r="I84" s="77">
        <f t="shared" si="8"/>
        <v>18794.099999999999</v>
      </c>
      <c r="J84" s="77">
        <f t="shared" si="8"/>
        <v>19962.400000000001</v>
      </c>
      <c r="K84" s="296"/>
      <c r="M84" s="297">
        <v>46333.2</v>
      </c>
      <c r="N84" s="297">
        <v>112489.8</v>
      </c>
      <c r="O84" s="297">
        <v>81586.2</v>
      </c>
      <c r="P84" s="297">
        <v>73092.600000000006</v>
      </c>
    </row>
    <row r="85" spans="1:16" s="297" customFormat="1" ht="33" customHeight="1">
      <c r="A85" s="15" t="s">
        <v>209</v>
      </c>
      <c r="B85" s="19">
        <v>1220</v>
      </c>
      <c r="C85" s="77">
        <f>SUM(C51,C58,C67,C75,C77,C79)</f>
        <v>-46333.200000000004</v>
      </c>
      <c r="D85" s="77">
        <f t="shared" ref="D85:J85" si="9">SUM(D51,D58,D67,D75,D77,D79)</f>
        <v>-112489.79999999999</v>
      </c>
      <c r="E85" s="77">
        <f t="shared" si="9"/>
        <v>-81586.200000000012</v>
      </c>
      <c r="F85" s="77">
        <f t="shared" si="9"/>
        <v>-73092.600000000006</v>
      </c>
      <c r="G85" s="77">
        <f>SUM(G51,G58,G67,G75,G77,G79)</f>
        <v>-18819.100000000002</v>
      </c>
      <c r="H85" s="77">
        <f t="shared" si="9"/>
        <v>-17771.800000000003</v>
      </c>
      <c r="I85" s="77">
        <f t="shared" si="9"/>
        <v>-17491.2</v>
      </c>
      <c r="J85" s="77">
        <f t="shared" si="9"/>
        <v>-19010.5</v>
      </c>
      <c r="K85" s="296"/>
      <c r="M85" s="298">
        <f>C85+M84</f>
        <v>0</v>
      </c>
      <c r="N85" s="298">
        <f t="shared" ref="N85:P85" si="10">D85+N84</f>
        <v>0</v>
      </c>
      <c r="O85" s="298">
        <f t="shared" si="10"/>
        <v>0</v>
      </c>
      <c r="P85" s="298">
        <f t="shared" si="10"/>
        <v>0</v>
      </c>
    </row>
    <row r="86" spans="1:16" s="7" customFormat="1" ht="30.75" customHeight="1">
      <c r="A86" s="20" t="s">
        <v>58</v>
      </c>
      <c r="B86" s="71"/>
      <c r="C86" s="77"/>
      <c r="D86" s="77"/>
      <c r="E86" s="77"/>
      <c r="F86" s="77"/>
      <c r="G86" s="77"/>
      <c r="H86" s="77"/>
      <c r="I86" s="77"/>
      <c r="J86" s="77"/>
      <c r="K86" s="299"/>
    </row>
    <row r="87" spans="1:16" s="7" customFormat="1" ht="30.75" customHeight="1">
      <c r="A87" s="70" t="s">
        <v>128</v>
      </c>
      <c r="B87" s="203">
        <v>9000</v>
      </c>
      <c r="C87" s="23">
        <v>8723.7999999999993</v>
      </c>
      <c r="D87" s="23">
        <v>15636</v>
      </c>
      <c r="E87" s="23">
        <v>18826.8</v>
      </c>
      <c r="F87" s="23">
        <f t="shared" ref="F87:F92" si="11">SUM(G87:J87)</f>
        <v>11184.1</v>
      </c>
      <c r="G87" s="23">
        <v>3734.8</v>
      </c>
      <c r="H87" s="23">
        <v>2059.6999999999998</v>
      </c>
      <c r="I87" s="23">
        <v>1865.7</v>
      </c>
      <c r="J87" s="23">
        <v>3523.9</v>
      </c>
      <c r="K87" s="300"/>
    </row>
    <row r="88" spans="1:16" s="7" customFormat="1" ht="30.75" customHeight="1">
      <c r="A88" s="70" t="s">
        <v>1</v>
      </c>
      <c r="B88" s="203">
        <v>9010</v>
      </c>
      <c r="C88" s="23">
        <v>27026</v>
      </c>
      <c r="D88" s="23">
        <v>76727.8</v>
      </c>
      <c r="E88" s="23">
        <v>46491</v>
      </c>
      <c r="F88" s="23">
        <f>G88+H88+I88+J88</f>
        <v>46314.8</v>
      </c>
      <c r="G88" s="23">
        <v>11300</v>
      </c>
      <c r="H88" s="23">
        <v>11718</v>
      </c>
      <c r="I88" s="23">
        <v>11717</v>
      </c>
      <c r="J88" s="23">
        <v>11579.8</v>
      </c>
      <c r="K88" s="300"/>
    </row>
    <row r="89" spans="1:16" s="7" customFormat="1" ht="30.75" customHeight="1">
      <c r="A89" s="70" t="s">
        <v>2</v>
      </c>
      <c r="B89" s="203">
        <v>9020</v>
      </c>
      <c r="C89" s="23">
        <v>5814.7</v>
      </c>
      <c r="D89" s="23">
        <v>16702.599999999999</v>
      </c>
      <c r="E89" s="23">
        <v>10055.200000000001</v>
      </c>
      <c r="F89" s="23">
        <f>G89+H89+I89+J89</f>
        <v>10185.799999999999</v>
      </c>
      <c r="G89" s="23">
        <v>2494.1999999999998</v>
      </c>
      <c r="H89" s="23">
        <v>2585.5</v>
      </c>
      <c r="I89" s="23">
        <v>2585.1999999999998</v>
      </c>
      <c r="J89" s="23">
        <v>2520.9</v>
      </c>
      <c r="K89" s="300"/>
    </row>
    <row r="90" spans="1:16" s="7" customFormat="1" ht="30.75" customHeight="1">
      <c r="A90" s="70" t="s">
        <v>3</v>
      </c>
      <c r="B90" s="203">
        <v>9030</v>
      </c>
      <c r="C90" s="23">
        <v>2381.5</v>
      </c>
      <c r="D90" s="23">
        <v>2404</v>
      </c>
      <c r="E90" s="23">
        <v>2371.6</v>
      </c>
      <c r="F90" s="23">
        <f t="shared" si="11"/>
        <v>3480</v>
      </c>
      <c r="G90" s="23">
        <v>870</v>
      </c>
      <c r="H90" s="23">
        <v>870</v>
      </c>
      <c r="I90" s="23">
        <v>870</v>
      </c>
      <c r="J90" s="23">
        <v>870</v>
      </c>
      <c r="K90" s="300"/>
    </row>
    <row r="91" spans="1:16" s="7" customFormat="1" ht="30.75" customHeight="1">
      <c r="A91" s="70" t="s">
        <v>16</v>
      </c>
      <c r="B91" s="203">
        <v>9040</v>
      </c>
      <c r="C91" s="23">
        <v>2387.1999999999998</v>
      </c>
      <c r="D91" s="23">
        <v>1019.4</v>
      </c>
      <c r="E91" s="23">
        <v>3841.6</v>
      </c>
      <c r="F91" s="23">
        <f t="shared" si="11"/>
        <v>1927.9</v>
      </c>
      <c r="G91" s="23">
        <v>420.1</v>
      </c>
      <c r="H91" s="23">
        <v>538.6</v>
      </c>
      <c r="I91" s="23">
        <v>453.3</v>
      </c>
      <c r="J91" s="23">
        <v>515.9</v>
      </c>
      <c r="K91" s="300"/>
    </row>
    <row r="92" spans="1:16" s="7" customFormat="1" ht="30.75" customHeight="1">
      <c r="A92" s="20" t="s">
        <v>22</v>
      </c>
      <c r="B92" s="71">
        <v>9050</v>
      </c>
      <c r="C92" s="24">
        <f>SUM(C87:C91)</f>
        <v>46333.2</v>
      </c>
      <c r="D92" s="24">
        <f t="shared" ref="D92:J92" si="12">SUM(D87:D91)</f>
        <v>112489.79999999999</v>
      </c>
      <c r="E92" s="24">
        <f t="shared" si="12"/>
        <v>81586.200000000012</v>
      </c>
      <c r="F92" s="24">
        <f t="shared" si="11"/>
        <v>73092.599999999991</v>
      </c>
      <c r="G92" s="24">
        <f t="shared" si="12"/>
        <v>18819.099999999999</v>
      </c>
      <c r="H92" s="24">
        <f t="shared" si="12"/>
        <v>17771.8</v>
      </c>
      <c r="I92" s="24">
        <f t="shared" si="12"/>
        <v>17491.2</v>
      </c>
      <c r="J92" s="24">
        <f t="shared" si="12"/>
        <v>19010.5</v>
      </c>
      <c r="K92" s="299"/>
    </row>
    <row r="93" spans="1:16" ht="25.5" customHeight="1">
      <c r="A93" s="223" t="s">
        <v>192</v>
      </c>
      <c r="B93" s="223"/>
      <c r="C93" s="223"/>
      <c r="D93" s="223"/>
      <c r="E93" s="223"/>
      <c r="F93" s="223"/>
      <c r="G93" s="223"/>
      <c r="H93" s="223"/>
      <c r="I93" s="223"/>
      <c r="J93" s="223"/>
      <c r="K93" s="206"/>
    </row>
    <row r="94" spans="1:16" ht="69" customHeight="1">
      <c r="A94" s="16" t="s">
        <v>223</v>
      </c>
      <c r="B94" s="19">
        <v>2110</v>
      </c>
      <c r="C94" s="77">
        <f>C97</f>
        <v>-405.4</v>
      </c>
      <c r="D94" s="77">
        <f t="shared" ref="D94:J94" si="13">SUM(D95:D98)</f>
        <v>-1151</v>
      </c>
      <c r="E94" s="77">
        <f t="shared" si="13"/>
        <v>-697.4</v>
      </c>
      <c r="F94" s="77">
        <f>SUM(G94:J94)</f>
        <v>-694.7</v>
      </c>
      <c r="G94" s="77">
        <f t="shared" si="13"/>
        <v>-169.5</v>
      </c>
      <c r="H94" s="77">
        <f t="shared" si="13"/>
        <v>-175.8</v>
      </c>
      <c r="I94" s="77">
        <f t="shared" si="13"/>
        <v>-175.7</v>
      </c>
      <c r="J94" s="77">
        <f t="shared" si="13"/>
        <v>-173.7</v>
      </c>
      <c r="K94" s="14"/>
    </row>
    <row r="95" spans="1:16" ht="44.25" customHeight="1">
      <c r="A95" s="70" t="s">
        <v>124</v>
      </c>
      <c r="B95" s="65">
        <v>2111</v>
      </c>
      <c r="C95" s="76">
        <v>-60.2</v>
      </c>
      <c r="D95" s="76" t="s">
        <v>68</v>
      </c>
      <c r="E95" s="76" t="s">
        <v>68</v>
      </c>
      <c r="F95" s="77">
        <f t="shared" ref="F95:F110" si="14">SUM(G95:J95)</f>
        <v>0</v>
      </c>
      <c r="G95" s="76" t="s">
        <v>68</v>
      </c>
      <c r="H95" s="76" t="s">
        <v>68</v>
      </c>
      <c r="I95" s="76" t="s">
        <v>68</v>
      </c>
      <c r="J95" s="76" t="s">
        <v>68</v>
      </c>
      <c r="K95" s="14"/>
    </row>
    <row r="96" spans="1:16" ht="45.75" customHeight="1">
      <c r="A96" s="17" t="s">
        <v>125</v>
      </c>
      <c r="B96" s="65">
        <v>2112</v>
      </c>
      <c r="C96" s="76" t="s">
        <v>68</v>
      </c>
      <c r="D96" s="76" t="s">
        <v>68</v>
      </c>
      <c r="E96" s="76" t="s">
        <v>68</v>
      </c>
      <c r="F96" s="77">
        <f t="shared" si="14"/>
        <v>0</v>
      </c>
      <c r="G96" s="76" t="s">
        <v>68</v>
      </c>
      <c r="H96" s="76" t="s">
        <v>68</v>
      </c>
      <c r="I96" s="76" t="s">
        <v>68</v>
      </c>
      <c r="J96" s="76" t="s">
        <v>68</v>
      </c>
      <c r="K96" s="14"/>
    </row>
    <row r="97" spans="1:24" ht="28.5" customHeight="1">
      <c r="A97" s="70" t="s">
        <v>133</v>
      </c>
      <c r="B97" s="65">
        <v>2113</v>
      </c>
      <c r="C97" s="76">
        <v>-405.4</v>
      </c>
      <c r="D97" s="76">
        <v>-1151</v>
      </c>
      <c r="E97" s="76">
        <v>-697.4</v>
      </c>
      <c r="F97" s="76">
        <f t="shared" si="14"/>
        <v>-694.7</v>
      </c>
      <c r="G97" s="76">
        <v>-169.5</v>
      </c>
      <c r="H97" s="76">
        <v>-175.8</v>
      </c>
      <c r="I97" s="76">
        <v>-175.7</v>
      </c>
      <c r="J97" s="76">
        <v>-173.7</v>
      </c>
      <c r="K97" s="14"/>
      <c r="L97" s="301"/>
      <c r="M97" s="301"/>
      <c r="N97" s="301"/>
      <c r="O97" s="301"/>
      <c r="P97" s="301"/>
      <c r="Q97" s="301"/>
      <c r="R97" s="301"/>
      <c r="S97" s="301"/>
      <c r="T97" s="301"/>
      <c r="U97" s="301"/>
      <c r="V97" s="301"/>
      <c r="W97" s="301"/>
      <c r="X97" s="301"/>
    </row>
    <row r="98" spans="1:24" ht="33" customHeight="1">
      <c r="A98" s="70" t="s">
        <v>102</v>
      </c>
      <c r="B98" s="65">
        <v>2114</v>
      </c>
      <c r="C98" s="76" t="s">
        <v>68</v>
      </c>
      <c r="D98" s="76" t="s">
        <v>68</v>
      </c>
      <c r="E98" s="76" t="s">
        <v>68</v>
      </c>
      <c r="F98" s="77">
        <f t="shared" si="14"/>
        <v>0</v>
      </c>
      <c r="G98" s="76" t="s">
        <v>68</v>
      </c>
      <c r="H98" s="76" t="s">
        <v>68</v>
      </c>
      <c r="I98" s="76" t="s">
        <v>68</v>
      </c>
      <c r="J98" s="76" t="s">
        <v>68</v>
      </c>
      <c r="K98" s="14"/>
    </row>
    <row r="99" spans="1:24" ht="43.5" customHeight="1">
      <c r="A99" s="18" t="s">
        <v>130</v>
      </c>
      <c r="B99" s="71">
        <v>2120</v>
      </c>
      <c r="C99" s="77">
        <f>SUM(C100:C105)</f>
        <v>-4866.5999999999995</v>
      </c>
      <c r="D99" s="77">
        <f>SUM(D100:D105)</f>
        <v>-13812.5</v>
      </c>
      <c r="E99" s="77">
        <f>SUM(E100:E105)</f>
        <v>-8368.4</v>
      </c>
      <c r="F99" s="77">
        <f t="shared" si="14"/>
        <v>-8338.1999999999989</v>
      </c>
      <c r="G99" s="77">
        <f>SUM(G100:G105)</f>
        <v>-2035.5</v>
      </c>
      <c r="H99" s="77">
        <f>SUM(H100:H105)</f>
        <v>-2109.1999999999998</v>
      </c>
      <c r="I99" s="77">
        <f>SUM(I100:I105)</f>
        <v>-2109.1</v>
      </c>
      <c r="J99" s="77">
        <f>SUM(J100:J105)</f>
        <v>-2084.4</v>
      </c>
      <c r="K99" s="14"/>
    </row>
    <row r="100" spans="1:24" ht="36" customHeight="1">
      <c r="A100" s="17" t="s">
        <v>93</v>
      </c>
      <c r="B100" s="203">
        <v>2121</v>
      </c>
      <c r="C100" s="76" t="s">
        <v>68</v>
      </c>
      <c r="D100" s="76" t="s">
        <v>68</v>
      </c>
      <c r="E100" s="76" t="s">
        <v>68</v>
      </c>
      <c r="F100" s="77">
        <f t="shared" si="14"/>
        <v>0</v>
      </c>
      <c r="G100" s="76" t="s">
        <v>68</v>
      </c>
      <c r="H100" s="76" t="s">
        <v>68</v>
      </c>
      <c r="I100" s="76" t="s">
        <v>68</v>
      </c>
      <c r="J100" s="76" t="s">
        <v>68</v>
      </c>
      <c r="K100" s="14"/>
    </row>
    <row r="101" spans="1:24" ht="33.75" customHeight="1">
      <c r="A101" s="70" t="s">
        <v>33</v>
      </c>
      <c r="B101" s="203">
        <v>2122</v>
      </c>
      <c r="C101" s="76">
        <v>-4864.7</v>
      </c>
      <c r="D101" s="76">
        <v>-13811</v>
      </c>
      <c r="E101" s="76">
        <v>-8368.4</v>
      </c>
      <c r="F101" s="76">
        <f t="shared" si="14"/>
        <v>-8336.6999999999989</v>
      </c>
      <c r="G101" s="76">
        <v>-2034</v>
      </c>
      <c r="H101" s="76">
        <v>-2109.1999999999998</v>
      </c>
      <c r="I101" s="76">
        <v>-2109.1</v>
      </c>
      <c r="J101" s="76">
        <v>-2084.4</v>
      </c>
      <c r="K101" s="14"/>
      <c r="L101" s="301">
        <f>C88*0.18</f>
        <v>4864.6799999999994</v>
      </c>
      <c r="M101" s="301">
        <f t="shared" ref="M101:S101" si="15">D88*0.18</f>
        <v>13811.004000000001</v>
      </c>
      <c r="N101" s="301">
        <f t="shared" si="15"/>
        <v>8368.3799999999992</v>
      </c>
      <c r="O101" s="302">
        <f t="shared" si="15"/>
        <v>8336.6640000000007</v>
      </c>
      <c r="P101" s="301">
        <f t="shared" si="15"/>
        <v>2034</v>
      </c>
      <c r="Q101" s="302">
        <f t="shared" si="15"/>
        <v>2109.2399999999998</v>
      </c>
      <c r="R101" s="302">
        <f t="shared" si="15"/>
        <v>2109.06</v>
      </c>
      <c r="S101" s="302">
        <f t="shared" si="15"/>
        <v>2084.3639999999996</v>
      </c>
    </row>
    <row r="102" spans="1:24" ht="31.5" customHeight="1">
      <c r="A102" s="70" t="s">
        <v>105</v>
      </c>
      <c r="B102" s="203">
        <v>2123</v>
      </c>
      <c r="C102" s="76">
        <v>-1.9</v>
      </c>
      <c r="D102" s="76">
        <v>-1.5</v>
      </c>
      <c r="E102" s="76" t="s">
        <v>68</v>
      </c>
      <c r="F102" s="76">
        <f t="shared" si="14"/>
        <v>-1.5</v>
      </c>
      <c r="G102" s="76">
        <v>-1.5</v>
      </c>
      <c r="H102" s="76" t="s">
        <v>68</v>
      </c>
      <c r="I102" s="76" t="s">
        <v>68</v>
      </c>
      <c r="J102" s="76" t="s">
        <v>68</v>
      </c>
      <c r="K102" s="14"/>
    </row>
    <row r="103" spans="1:24" ht="31.5" customHeight="1">
      <c r="A103" s="70" t="s">
        <v>106</v>
      </c>
      <c r="B103" s="203">
        <v>2124</v>
      </c>
      <c r="C103" s="76" t="s">
        <v>68</v>
      </c>
      <c r="D103" s="76" t="s">
        <v>68</v>
      </c>
      <c r="E103" s="76" t="s">
        <v>68</v>
      </c>
      <c r="F103" s="77">
        <f t="shared" si="14"/>
        <v>0</v>
      </c>
      <c r="G103" s="76" t="s">
        <v>68</v>
      </c>
      <c r="H103" s="76" t="s">
        <v>68</v>
      </c>
      <c r="I103" s="76" t="s">
        <v>68</v>
      </c>
      <c r="J103" s="76" t="s">
        <v>68</v>
      </c>
      <c r="K103" s="14"/>
    </row>
    <row r="104" spans="1:24" ht="96.75" customHeight="1">
      <c r="A104" s="70" t="s">
        <v>224</v>
      </c>
      <c r="B104" s="203">
        <v>2125</v>
      </c>
      <c r="C104" s="76" t="s">
        <v>68</v>
      </c>
      <c r="D104" s="76" t="s">
        <v>68</v>
      </c>
      <c r="E104" s="76" t="s">
        <v>68</v>
      </c>
      <c r="F104" s="77">
        <f t="shared" si="14"/>
        <v>0</v>
      </c>
      <c r="G104" s="76" t="s">
        <v>68</v>
      </c>
      <c r="H104" s="76" t="s">
        <v>68</v>
      </c>
      <c r="I104" s="76" t="s">
        <v>68</v>
      </c>
      <c r="J104" s="76" t="s">
        <v>68</v>
      </c>
      <c r="K104" s="14"/>
    </row>
    <row r="105" spans="1:24" ht="31.5" customHeight="1">
      <c r="A105" s="70" t="s">
        <v>102</v>
      </c>
      <c r="B105" s="203">
        <v>2126</v>
      </c>
      <c r="C105" s="76" t="s">
        <v>68</v>
      </c>
      <c r="D105" s="76" t="s">
        <v>68</v>
      </c>
      <c r="E105" s="76" t="s">
        <v>68</v>
      </c>
      <c r="F105" s="77">
        <f t="shared" si="14"/>
        <v>0</v>
      </c>
      <c r="G105" s="76" t="s">
        <v>68</v>
      </c>
      <c r="H105" s="76" t="s">
        <v>68</v>
      </c>
      <c r="I105" s="76" t="s">
        <v>68</v>
      </c>
      <c r="J105" s="76" t="s">
        <v>68</v>
      </c>
      <c r="K105" s="14"/>
    </row>
    <row r="106" spans="1:24" ht="48" customHeight="1">
      <c r="A106" s="16" t="s">
        <v>131</v>
      </c>
      <c r="B106" s="71">
        <v>2130</v>
      </c>
      <c r="C106" s="77">
        <f>SUM(C107:C109)</f>
        <v>-5961.5</v>
      </c>
      <c r="D106" s="77">
        <f t="shared" ref="D106:J106" si="16">SUM(D107:D109)</f>
        <v>-17435.599999999999</v>
      </c>
      <c r="E106" s="77">
        <f t="shared" si="16"/>
        <v>-10214.200000000001</v>
      </c>
      <c r="F106" s="77">
        <f t="shared" si="14"/>
        <v>-10385.799999999999</v>
      </c>
      <c r="G106" s="77">
        <f t="shared" si="16"/>
        <v>-2544.1999999999998</v>
      </c>
      <c r="H106" s="77">
        <f t="shared" si="16"/>
        <v>-2635.5</v>
      </c>
      <c r="I106" s="77">
        <f t="shared" si="16"/>
        <v>-2635.2</v>
      </c>
      <c r="J106" s="77">
        <f t="shared" si="16"/>
        <v>-2570.9</v>
      </c>
      <c r="K106" s="14"/>
    </row>
    <row r="107" spans="1:24" ht="33" customHeight="1">
      <c r="A107" s="70" t="s">
        <v>103</v>
      </c>
      <c r="B107" s="203">
        <v>2131</v>
      </c>
      <c r="C107" s="76" t="s">
        <v>68</v>
      </c>
      <c r="D107" s="76" t="s">
        <v>68</v>
      </c>
      <c r="E107" s="76" t="s">
        <v>68</v>
      </c>
      <c r="F107" s="77">
        <f t="shared" si="14"/>
        <v>0</v>
      </c>
      <c r="G107" s="76" t="s">
        <v>68</v>
      </c>
      <c r="H107" s="76" t="s">
        <v>68</v>
      </c>
      <c r="I107" s="76" t="s">
        <v>68</v>
      </c>
      <c r="J107" s="76" t="s">
        <v>68</v>
      </c>
      <c r="K107" s="14"/>
    </row>
    <row r="108" spans="1:24" ht="44.25" customHeight="1">
      <c r="A108" s="70" t="s">
        <v>104</v>
      </c>
      <c r="B108" s="203">
        <v>2132</v>
      </c>
      <c r="C108" s="76">
        <v>-5814.7</v>
      </c>
      <c r="D108" s="76">
        <v>-16702.599999999999</v>
      </c>
      <c r="E108" s="76">
        <v>-10055.200000000001</v>
      </c>
      <c r="F108" s="76">
        <f t="shared" si="14"/>
        <v>-10185.799999999999</v>
      </c>
      <c r="G108" s="76">
        <v>-2494.1999999999998</v>
      </c>
      <c r="H108" s="76">
        <v>-2585.5</v>
      </c>
      <c r="I108" s="76">
        <v>-2585.1999999999998</v>
      </c>
      <c r="J108" s="76">
        <v>-2520.9</v>
      </c>
      <c r="K108" s="14"/>
    </row>
    <row r="109" spans="1:24" ht="29.25" customHeight="1">
      <c r="A109" s="70" t="s">
        <v>801</v>
      </c>
      <c r="B109" s="203">
        <v>2133</v>
      </c>
      <c r="C109" s="76">
        <v>-146.80000000000001</v>
      </c>
      <c r="D109" s="76">
        <v>-733</v>
      </c>
      <c r="E109" s="76">
        <v>-159</v>
      </c>
      <c r="F109" s="76">
        <f t="shared" si="14"/>
        <v>-200</v>
      </c>
      <c r="G109" s="76">
        <v>-50</v>
      </c>
      <c r="H109" s="76">
        <v>-50</v>
      </c>
      <c r="I109" s="76">
        <v>-50</v>
      </c>
      <c r="J109" s="76">
        <v>-50</v>
      </c>
      <c r="K109" s="14"/>
    </row>
    <row r="110" spans="1:24" ht="30.75" customHeight="1">
      <c r="A110" s="18" t="s">
        <v>127</v>
      </c>
      <c r="B110" s="71">
        <v>2200</v>
      </c>
      <c r="C110" s="77">
        <f>SUM(C94+C99+C106)</f>
        <v>-11233.5</v>
      </c>
      <c r="D110" s="77">
        <f>SUM(D94+D99+D106)</f>
        <v>-32399.1</v>
      </c>
      <c r="E110" s="77">
        <f>SUM(E94+E99+E106)</f>
        <v>-19280</v>
      </c>
      <c r="F110" s="77">
        <f t="shared" si="14"/>
        <v>-19418.7</v>
      </c>
      <c r="G110" s="77">
        <f>SUM(G94+G99+G106)</f>
        <v>-4749.2</v>
      </c>
      <c r="H110" s="77">
        <f>SUM(H94+H99+H106)</f>
        <v>-4920.5</v>
      </c>
      <c r="I110" s="77">
        <f>SUM(I94+I99+I106)</f>
        <v>-4920</v>
      </c>
      <c r="J110" s="77">
        <f>SUM(J94+J99+J106)</f>
        <v>-4829</v>
      </c>
      <c r="K110" s="14"/>
    </row>
    <row r="111" spans="1:24" ht="27" customHeight="1">
      <c r="A111" s="206" t="s">
        <v>193</v>
      </c>
      <c r="B111" s="223"/>
      <c r="C111" s="206"/>
      <c r="D111" s="206"/>
      <c r="E111" s="206"/>
      <c r="F111" s="206"/>
      <c r="G111" s="206"/>
      <c r="H111" s="206"/>
      <c r="I111" s="206"/>
      <c r="J111" s="206"/>
      <c r="K111" s="206"/>
    </row>
    <row r="112" spans="1:24" ht="46.5" customHeight="1">
      <c r="A112" s="98" t="s">
        <v>45</v>
      </c>
      <c r="B112" s="71"/>
      <c r="C112" s="24"/>
      <c r="D112" s="24"/>
      <c r="E112" s="24"/>
      <c r="F112" s="24"/>
      <c r="G112" s="24"/>
      <c r="H112" s="24"/>
      <c r="I112" s="24"/>
      <c r="J112" s="24"/>
      <c r="K112" s="14"/>
    </row>
    <row r="113" spans="1:19" ht="42.75" customHeight="1">
      <c r="A113" s="15" t="s">
        <v>89</v>
      </c>
      <c r="B113" s="19">
        <v>3000</v>
      </c>
      <c r="C113" s="24">
        <f t="shared" ref="C113:J113" si="17">SUM(C114:C117)</f>
        <v>47212.100000000006</v>
      </c>
      <c r="D113" s="24">
        <f t="shared" si="17"/>
        <v>113149.20000000001</v>
      </c>
      <c r="E113" s="24">
        <f t="shared" si="17"/>
        <v>80651.7</v>
      </c>
      <c r="F113" s="24">
        <f t="shared" si="17"/>
        <v>74252.799999999988</v>
      </c>
      <c r="G113" s="24">
        <f t="shared" si="17"/>
        <v>18527.3</v>
      </c>
      <c r="H113" s="24">
        <f t="shared" si="17"/>
        <v>18320.400000000001</v>
      </c>
      <c r="I113" s="24">
        <f t="shared" si="17"/>
        <v>18118.400000000001</v>
      </c>
      <c r="J113" s="24">
        <f t="shared" si="17"/>
        <v>19286.7</v>
      </c>
      <c r="K113" s="14"/>
    </row>
    <row r="114" spans="1:19" ht="51.75" customHeight="1">
      <c r="A114" s="13" t="s">
        <v>114</v>
      </c>
      <c r="B114" s="65">
        <v>3010</v>
      </c>
      <c r="C114" s="23">
        <v>30201.3</v>
      </c>
      <c r="D114" s="23">
        <v>94220.1</v>
      </c>
      <c r="E114" s="23">
        <v>61775.3</v>
      </c>
      <c r="F114" s="23">
        <f>G114+H114+I114+J114</f>
        <v>67320.299999999988</v>
      </c>
      <c r="G114" s="23">
        <v>15820.3</v>
      </c>
      <c r="H114" s="23">
        <v>17333.3</v>
      </c>
      <c r="I114" s="23">
        <v>17333.3</v>
      </c>
      <c r="J114" s="23">
        <v>16833.400000000001</v>
      </c>
      <c r="K114" s="14"/>
    </row>
    <row r="115" spans="1:19" ht="27.75" customHeight="1">
      <c r="A115" s="13" t="s">
        <v>115</v>
      </c>
      <c r="B115" s="65">
        <v>3020</v>
      </c>
      <c r="C115" s="23">
        <v>15708.5</v>
      </c>
      <c r="D115" s="23">
        <v>18897.099999999999</v>
      </c>
      <c r="E115" s="23">
        <v>18821.599999999999</v>
      </c>
      <c r="F115" s="23">
        <f>G115+H115+I115+J115</f>
        <v>6600.8</v>
      </c>
      <c r="G115" s="23">
        <v>2612.5</v>
      </c>
      <c r="H115" s="23">
        <v>912.4</v>
      </c>
      <c r="I115" s="23">
        <v>712.4</v>
      </c>
      <c r="J115" s="23">
        <v>2363.5</v>
      </c>
      <c r="K115" s="14"/>
    </row>
    <row r="116" spans="1:19" ht="49.5" customHeight="1">
      <c r="A116" s="101" t="s">
        <v>136</v>
      </c>
      <c r="B116" s="65">
        <v>3030</v>
      </c>
      <c r="C116" s="23">
        <v>31.5</v>
      </c>
      <c r="D116" s="23">
        <v>24</v>
      </c>
      <c r="E116" s="23"/>
      <c r="F116" s="23"/>
      <c r="G116" s="23"/>
      <c r="H116" s="23"/>
      <c r="I116" s="23"/>
      <c r="J116" s="23"/>
      <c r="K116" s="14" t="s">
        <v>57</v>
      </c>
      <c r="L116" s="192" t="s">
        <v>802</v>
      </c>
      <c r="N116" s="192" t="s">
        <v>809</v>
      </c>
    </row>
    <row r="117" spans="1:19" ht="34.5" customHeight="1">
      <c r="A117" s="70" t="s">
        <v>708</v>
      </c>
      <c r="B117" s="65">
        <v>3040</v>
      </c>
      <c r="C117" s="23">
        <v>1270.8</v>
      </c>
      <c r="D117" s="23">
        <v>8</v>
      </c>
      <c r="E117" s="23">
        <v>54.8</v>
      </c>
      <c r="F117" s="23">
        <f>G117+H117+I117+J117</f>
        <v>331.7</v>
      </c>
      <c r="G117" s="23">
        <v>94.5</v>
      </c>
      <c r="H117" s="23">
        <v>74.7</v>
      </c>
      <c r="I117" s="23">
        <v>72.7</v>
      </c>
      <c r="J117" s="23">
        <v>89.8</v>
      </c>
      <c r="K117" s="14" t="s">
        <v>57</v>
      </c>
    </row>
    <row r="118" spans="1:19" ht="45" customHeight="1">
      <c r="A118" s="15" t="s">
        <v>90</v>
      </c>
      <c r="B118" s="19">
        <v>3100</v>
      </c>
      <c r="C118" s="24">
        <f t="shared" ref="C118:J118" si="18">SUM(C119:C121,C129,C130)</f>
        <v>-46121.5</v>
      </c>
      <c r="D118" s="24">
        <f t="shared" si="18"/>
        <v>-112305.80000000002</v>
      </c>
      <c r="E118" s="24">
        <f t="shared" si="18"/>
        <v>-75155</v>
      </c>
      <c r="F118" s="24">
        <f>SUM(G118:J118)</f>
        <v>-72444.399999999994</v>
      </c>
      <c r="G118" s="24">
        <f>SUM(G119:G121,G129,G130)</f>
        <v>-18585.3</v>
      </c>
      <c r="H118" s="24">
        <f t="shared" si="18"/>
        <v>-17458.5</v>
      </c>
      <c r="I118" s="24">
        <f t="shared" si="18"/>
        <v>-17048</v>
      </c>
      <c r="J118" s="24">
        <f t="shared" si="18"/>
        <v>-19352.599999999999</v>
      </c>
      <c r="K118" s="14" t="s">
        <v>57</v>
      </c>
    </row>
    <row r="119" spans="1:19" ht="42" customHeight="1">
      <c r="A119" s="70" t="s">
        <v>707</v>
      </c>
      <c r="B119" s="65">
        <v>3110</v>
      </c>
      <c r="C119" s="76">
        <v>-13220.6</v>
      </c>
      <c r="D119" s="76">
        <v>-18875.400000000001</v>
      </c>
      <c r="E119" s="76">
        <v>-18608.8</v>
      </c>
      <c r="F119" s="23">
        <f t="shared" ref="F119:F130" si="19">SUM(G119:J119)</f>
        <v>-15941.6</v>
      </c>
      <c r="G119" s="76">
        <f>-4289.6-500</f>
        <v>-4789.6000000000004</v>
      </c>
      <c r="H119" s="76">
        <v>-3154.8</v>
      </c>
      <c r="I119" s="76">
        <v>-2745.7</v>
      </c>
      <c r="J119" s="76">
        <v>-5251.5</v>
      </c>
      <c r="K119" s="14"/>
    </row>
    <row r="120" spans="1:19" ht="36.75" customHeight="1">
      <c r="A120" s="70" t="s">
        <v>91</v>
      </c>
      <c r="B120" s="65">
        <v>3120</v>
      </c>
      <c r="C120" s="76">
        <v>-21609.1</v>
      </c>
      <c r="D120" s="76">
        <v>-61032.800000000003</v>
      </c>
      <c r="E120" s="76">
        <v>-37107.699999999997</v>
      </c>
      <c r="F120" s="23">
        <f t="shared" si="19"/>
        <v>-36972.1</v>
      </c>
      <c r="G120" s="76">
        <v>-9018.5</v>
      </c>
      <c r="H120" s="76">
        <v>-9355.2000000000007</v>
      </c>
      <c r="I120" s="76">
        <v>-9354.2999999999993</v>
      </c>
      <c r="J120" s="76">
        <v>-9244.1</v>
      </c>
      <c r="K120" s="14"/>
      <c r="L120" s="301">
        <f>C88+C127+C124+C129</f>
        <v>21609.1</v>
      </c>
      <c r="M120" s="301">
        <f t="shared" ref="M120" si="20">D88+D127+D124+D129</f>
        <v>61032.800000000003</v>
      </c>
      <c r="N120" s="303">
        <v>37107.699999999997</v>
      </c>
      <c r="O120" s="303">
        <v>36972.1</v>
      </c>
      <c r="P120" s="303">
        <v>9018.5</v>
      </c>
      <c r="Q120" s="303">
        <v>9355.2000000000007</v>
      </c>
      <c r="R120" s="303">
        <v>9354.2999999999993</v>
      </c>
      <c r="S120" s="303">
        <v>9244.1</v>
      </c>
    </row>
    <row r="121" spans="1:19" ht="48.75" customHeight="1">
      <c r="A121" s="96" t="s">
        <v>92</v>
      </c>
      <c r="B121" s="304">
        <v>3130</v>
      </c>
      <c r="C121" s="305">
        <f>SUM(C122:C128)</f>
        <v>-11145</v>
      </c>
      <c r="D121" s="305">
        <f t="shared" ref="D121:J121" si="21">SUM(D122:D128)</f>
        <v>-31664.6</v>
      </c>
      <c r="E121" s="305">
        <f t="shared" si="21"/>
        <v>-19121</v>
      </c>
      <c r="F121" s="305">
        <f t="shared" si="19"/>
        <v>-19218.7</v>
      </c>
      <c r="G121" s="305">
        <f>SUM(G122:G128)</f>
        <v>-4699.2</v>
      </c>
      <c r="H121" s="305">
        <f t="shared" si="21"/>
        <v>-4870.5</v>
      </c>
      <c r="I121" s="305">
        <f t="shared" si="21"/>
        <v>-4870</v>
      </c>
      <c r="J121" s="305">
        <f t="shared" si="21"/>
        <v>-4779</v>
      </c>
      <c r="K121" s="14"/>
      <c r="L121" s="306"/>
      <c r="M121" s="306"/>
      <c r="N121" s="306"/>
      <c r="O121" s="306"/>
      <c r="P121" s="306"/>
      <c r="Q121" s="306"/>
      <c r="R121" s="306"/>
      <c r="S121" s="306"/>
    </row>
    <row r="122" spans="1:19" ht="30" customHeight="1">
      <c r="A122" s="70" t="s">
        <v>93</v>
      </c>
      <c r="B122" s="65">
        <v>3131</v>
      </c>
      <c r="C122" s="76" t="s">
        <v>68</v>
      </c>
      <c r="D122" s="76" t="s">
        <v>68</v>
      </c>
      <c r="E122" s="76" t="s">
        <v>68</v>
      </c>
      <c r="F122" s="24">
        <f t="shared" si="19"/>
        <v>0</v>
      </c>
      <c r="G122" s="76" t="s">
        <v>68</v>
      </c>
      <c r="H122" s="76" t="s">
        <v>68</v>
      </c>
      <c r="I122" s="76" t="s">
        <v>68</v>
      </c>
      <c r="J122" s="76" t="s">
        <v>68</v>
      </c>
      <c r="K122" s="14"/>
    </row>
    <row r="123" spans="1:19" ht="30" customHeight="1">
      <c r="A123" s="70" t="s">
        <v>94</v>
      </c>
      <c r="B123" s="65">
        <v>3132</v>
      </c>
      <c r="C123" s="76">
        <v>-60.2</v>
      </c>
      <c r="D123" s="76" t="s">
        <v>68</v>
      </c>
      <c r="E123" s="76" t="s">
        <v>68</v>
      </c>
      <c r="F123" s="24">
        <f t="shared" si="19"/>
        <v>0</v>
      </c>
      <c r="G123" s="76" t="s">
        <v>68</v>
      </c>
      <c r="H123" s="76" t="s">
        <v>68</v>
      </c>
      <c r="I123" s="76" t="s">
        <v>68</v>
      </c>
      <c r="J123" s="76" t="s">
        <v>68</v>
      </c>
      <c r="K123" s="14"/>
    </row>
    <row r="124" spans="1:19" ht="30" customHeight="1">
      <c r="A124" s="70" t="s">
        <v>33</v>
      </c>
      <c r="B124" s="65">
        <v>3133</v>
      </c>
      <c r="C124" s="76">
        <v>-4864.7</v>
      </c>
      <c r="D124" s="76">
        <v>-13811</v>
      </c>
      <c r="E124" s="76">
        <v>-8368.4</v>
      </c>
      <c r="F124" s="23">
        <f t="shared" si="19"/>
        <v>-8336.6999999999989</v>
      </c>
      <c r="G124" s="76">
        <v>-2034</v>
      </c>
      <c r="H124" s="76">
        <v>-2109.1999999999998</v>
      </c>
      <c r="I124" s="76">
        <v>-2109.1</v>
      </c>
      <c r="J124" s="76">
        <v>-2084.4</v>
      </c>
      <c r="K124" s="14"/>
    </row>
    <row r="125" spans="1:19" ht="30" customHeight="1">
      <c r="A125" s="70" t="s">
        <v>105</v>
      </c>
      <c r="B125" s="65">
        <v>3134</v>
      </c>
      <c r="C125" s="76" t="s">
        <v>68</v>
      </c>
      <c r="D125" s="76" t="s">
        <v>68</v>
      </c>
      <c r="E125" s="76" t="s">
        <v>68</v>
      </c>
      <c r="F125" s="23">
        <f t="shared" si="19"/>
        <v>-1.5</v>
      </c>
      <c r="G125" s="76">
        <v>-1.5</v>
      </c>
      <c r="H125" s="76" t="s">
        <v>68</v>
      </c>
      <c r="I125" s="76" t="s">
        <v>68</v>
      </c>
      <c r="J125" s="76" t="s">
        <v>68</v>
      </c>
      <c r="K125" s="14"/>
    </row>
    <row r="126" spans="1:19" ht="30" customHeight="1">
      <c r="A126" s="70" t="s">
        <v>106</v>
      </c>
      <c r="B126" s="65">
        <v>3135</v>
      </c>
      <c r="C126" s="76" t="s">
        <v>68</v>
      </c>
      <c r="D126" s="76" t="s">
        <v>68</v>
      </c>
      <c r="E126" s="76" t="s">
        <v>68</v>
      </c>
      <c r="F126" s="23">
        <f t="shared" si="19"/>
        <v>0</v>
      </c>
      <c r="G126" s="76" t="s">
        <v>68</v>
      </c>
      <c r="H126" s="76" t="s">
        <v>68</v>
      </c>
      <c r="I126" s="76" t="s">
        <v>68</v>
      </c>
      <c r="J126" s="76" t="s">
        <v>68</v>
      </c>
      <c r="K126" s="14"/>
    </row>
    <row r="127" spans="1:19" ht="30" customHeight="1">
      <c r="A127" s="70" t="s">
        <v>133</v>
      </c>
      <c r="B127" s="65">
        <v>3136</v>
      </c>
      <c r="C127" s="76">
        <v>-405.4</v>
      </c>
      <c r="D127" s="76">
        <v>-1151</v>
      </c>
      <c r="E127" s="76">
        <v>-697.4</v>
      </c>
      <c r="F127" s="23">
        <f t="shared" si="19"/>
        <v>-694.7</v>
      </c>
      <c r="G127" s="76">
        <v>-169.5</v>
      </c>
      <c r="H127" s="76">
        <v>-175.8</v>
      </c>
      <c r="I127" s="76">
        <v>-175.7</v>
      </c>
      <c r="J127" s="76">
        <v>-173.7</v>
      </c>
      <c r="K127" s="14"/>
    </row>
    <row r="128" spans="1:19" ht="42" customHeight="1">
      <c r="A128" s="70" t="s">
        <v>135</v>
      </c>
      <c r="B128" s="65">
        <v>3137</v>
      </c>
      <c r="C128" s="76">
        <v>-5814.7</v>
      </c>
      <c r="D128" s="76">
        <v>-16702.599999999999</v>
      </c>
      <c r="E128" s="76">
        <v>-10055.200000000001</v>
      </c>
      <c r="F128" s="23">
        <f t="shared" si="19"/>
        <v>-10185.799999999999</v>
      </c>
      <c r="G128" s="76">
        <v>-2494.1999999999998</v>
      </c>
      <c r="H128" s="76">
        <v>-2585.5</v>
      </c>
      <c r="I128" s="76">
        <v>-2585.1999999999998</v>
      </c>
      <c r="J128" s="76">
        <v>-2520.9</v>
      </c>
      <c r="K128" s="14"/>
    </row>
    <row r="129" spans="1:11" ht="30.75" customHeight="1">
      <c r="A129" s="70" t="s">
        <v>706</v>
      </c>
      <c r="B129" s="65">
        <v>3138</v>
      </c>
      <c r="C129" s="76">
        <v>-146.80000000000001</v>
      </c>
      <c r="D129" s="76">
        <v>-733</v>
      </c>
      <c r="E129" s="76">
        <v>-159</v>
      </c>
      <c r="F129" s="23">
        <f t="shared" si="19"/>
        <v>-200</v>
      </c>
      <c r="G129" s="76">
        <v>-50</v>
      </c>
      <c r="H129" s="76">
        <v>-50</v>
      </c>
      <c r="I129" s="76">
        <v>-50</v>
      </c>
      <c r="J129" s="76">
        <v>-50</v>
      </c>
      <c r="K129" s="14"/>
    </row>
    <row r="130" spans="1:11" ht="27.75" customHeight="1">
      <c r="A130" s="13" t="s">
        <v>803</v>
      </c>
      <c r="B130" s="65">
        <v>3139</v>
      </c>
      <c r="C130" s="76" t="s">
        <v>68</v>
      </c>
      <c r="D130" s="76" t="s">
        <v>68</v>
      </c>
      <c r="E130" s="76">
        <v>-158.5</v>
      </c>
      <c r="F130" s="23">
        <f t="shared" si="19"/>
        <v>-112</v>
      </c>
      <c r="G130" s="76">
        <v>-28</v>
      </c>
      <c r="H130" s="76">
        <v>-28</v>
      </c>
      <c r="I130" s="76">
        <v>-28</v>
      </c>
      <c r="J130" s="76">
        <v>-28</v>
      </c>
      <c r="K130" s="14" t="s">
        <v>57</v>
      </c>
    </row>
    <row r="131" spans="1:11" ht="44.25" customHeight="1">
      <c r="A131" s="94" t="s">
        <v>72</v>
      </c>
      <c r="B131" s="95">
        <v>3160</v>
      </c>
      <c r="C131" s="90">
        <f>SUM(C113,C118)</f>
        <v>1090.6000000000058</v>
      </c>
      <c r="D131" s="90">
        <f t="shared" ref="D131:J131" si="22">SUM(D113,D118)</f>
        <v>843.39999999999418</v>
      </c>
      <c r="E131" s="90">
        <f t="shared" si="22"/>
        <v>5496.6999999999971</v>
      </c>
      <c r="F131" s="90">
        <f t="shared" si="22"/>
        <v>1808.3999999999942</v>
      </c>
      <c r="G131" s="90">
        <f t="shared" si="22"/>
        <v>-58</v>
      </c>
      <c r="H131" s="90">
        <f t="shared" si="22"/>
        <v>861.90000000000146</v>
      </c>
      <c r="I131" s="90">
        <f t="shared" si="22"/>
        <v>1070.4000000000015</v>
      </c>
      <c r="J131" s="90">
        <f t="shared" si="22"/>
        <v>-65.899999999997817</v>
      </c>
      <c r="K131" s="91" t="s">
        <v>57</v>
      </c>
    </row>
    <row r="132" spans="1:11" ht="46.5" customHeight="1">
      <c r="A132" s="97" t="s">
        <v>46</v>
      </c>
      <c r="B132" s="75"/>
      <c r="C132" s="89"/>
      <c r="D132" s="89"/>
      <c r="E132" s="89"/>
      <c r="F132" s="89"/>
      <c r="G132" s="89"/>
      <c r="H132" s="89"/>
      <c r="I132" s="89"/>
      <c r="J132" s="89"/>
      <c r="K132" s="88"/>
    </row>
    <row r="133" spans="1:11" ht="43.5" customHeight="1">
      <c r="A133" s="94" t="s">
        <v>95</v>
      </c>
      <c r="B133" s="95">
        <v>3200</v>
      </c>
      <c r="C133" s="90">
        <f>C134</f>
        <v>20676.400000000001</v>
      </c>
      <c r="D133" s="90">
        <f t="shared" ref="D133:J133" si="23">D134</f>
        <v>3000</v>
      </c>
      <c r="E133" s="90">
        <f t="shared" si="23"/>
        <v>4842.3999999999996</v>
      </c>
      <c r="F133" s="90">
        <f t="shared" si="23"/>
        <v>960</v>
      </c>
      <c r="G133" s="90">
        <f t="shared" si="23"/>
        <v>0</v>
      </c>
      <c r="H133" s="90">
        <f t="shared" si="23"/>
        <v>960</v>
      </c>
      <c r="I133" s="90">
        <f t="shared" si="23"/>
        <v>0</v>
      </c>
      <c r="J133" s="90">
        <f t="shared" si="23"/>
        <v>0</v>
      </c>
      <c r="K133" s="88"/>
    </row>
    <row r="134" spans="1:11" ht="38.25" customHeight="1">
      <c r="A134" s="307" t="s">
        <v>804</v>
      </c>
      <c r="B134" s="75">
        <v>3210</v>
      </c>
      <c r="C134" s="89">
        <v>20676.400000000001</v>
      </c>
      <c r="D134" s="89">
        <v>3000</v>
      </c>
      <c r="E134" s="89">
        <v>4842.3999999999996</v>
      </c>
      <c r="F134" s="89">
        <f>G134+H134+I134+J134</f>
        <v>960</v>
      </c>
      <c r="G134" s="89"/>
      <c r="H134" s="89">
        <v>960</v>
      </c>
      <c r="I134" s="89"/>
      <c r="J134" s="89"/>
      <c r="K134" s="88"/>
    </row>
    <row r="135" spans="1:11" ht="43.5" customHeight="1">
      <c r="A135" s="94" t="s">
        <v>96</v>
      </c>
      <c r="B135" s="95">
        <v>3255</v>
      </c>
      <c r="C135" s="90">
        <f t="shared" ref="C135:J135" si="24">SUM(C136,C143)</f>
        <v>-20676.400000000001</v>
      </c>
      <c r="D135" s="90">
        <f t="shared" si="24"/>
        <v>-3026.8</v>
      </c>
      <c r="E135" s="90">
        <f t="shared" si="24"/>
        <v>-9633.9</v>
      </c>
      <c r="F135" s="90">
        <f t="shared" si="24"/>
        <v>-2024.4</v>
      </c>
      <c r="G135" s="90">
        <f t="shared" si="24"/>
        <v>-83.4</v>
      </c>
      <c r="H135" s="90">
        <f t="shared" si="24"/>
        <v>-1446.5</v>
      </c>
      <c r="I135" s="90">
        <f t="shared" si="24"/>
        <v>-108.3</v>
      </c>
      <c r="J135" s="90">
        <f t="shared" si="24"/>
        <v>-386.2</v>
      </c>
      <c r="K135" s="88"/>
    </row>
    <row r="136" spans="1:11" ht="50.25" customHeight="1">
      <c r="A136" s="96" t="s">
        <v>137</v>
      </c>
      <c r="B136" s="99">
        <v>3260</v>
      </c>
      <c r="C136" s="100">
        <f>SUM(C137:C142)</f>
        <v>-20676.400000000001</v>
      </c>
      <c r="D136" s="100">
        <f t="shared" ref="D136:J136" si="25">SUM(D137:D142)</f>
        <v>-3026.8</v>
      </c>
      <c r="E136" s="100">
        <f t="shared" si="25"/>
        <v>-9633.9</v>
      </c>
      <c r="F136" s="100">
        <f t="shared" si="25"/>
        <v>-2024.4</v>
      </c>
      <c r="G136" s="100">
        <f t="shared" si="25"/>
        <v>-83.4</v>
      </c>
      <c r="H136" s="100">
        <f t="shared" si="25"/>
        <v>-1446.5</v>
      </c>
      <c r="I136" s="100">
        <f t="shared" si="25"/>
        <v>-108.3</v>
      </c>
      <c r="J136" s="100">
        <f t="shared" si="25"/>
        <v>-386.2</v>
      </c>
      <c r="K136" s="88"/>
    </row>
    <row r="137" spans="1:11" ht="36.75" customHeight="1">
      <c r="A137" s="22" t="s">
        <v>139</v>
      </c>
      <c r="B137" s="75">
        <v>3265</v>
      </c>
      <c r="C137" s="76" t="s">
        <v>68</v>
      </c>
      <c r="D137" s="76" t="s">
        <v>68</v>
      </c>
      <c r="E137" s="76">
        <v>-1933.6</v>
      </c>
      <c r="F137" s="89">
        <f>SUM(G137:J137)</f>
        <v>0</v>
      </c>
      <c r="G137" s="76" t="s">
        <v>68</v>
      </c>
      <c r="H137" s="76" t="s">
        <v>68</v>
      </c>
      <c r="I137" s="76" t="s">
        <v>68</v>
      </c>
      <c r="J137" s="76" t="s">
        <v>68</v>
      </c>
      <c r="K137" s="88"/>
    </row>
    <row r="138" spans="1:11" ht="51" customHeight="1">
      <c r="A138" s="70" t="s">
        <v>225</v>
      </c>
      <c r="B138" s="75">
        <v>3266</v>
      </c>
      <c r="C138" s="76">
        <v>-19963.2</v>
      </c>
      <c r="D138" s="76">
        <v>-3000</v>
      </c>
      <c r="E138" s="76">
        <v>-7123.2</v>
      </c>
      <c r="F138" s="89">
        <f t="shared" ref="F138:F142" si="26">SUM(G138:J138)</f>
        <v>-1454.2</v>
      </c>
      <c r="G138" s="76">
        <v>-20</v>
      </c>
      <c r="H138" s="76">
        <v>-1304.2</v>
      </c>
      <c r="I138" s="76">
        <v>-20</v>
      </c>
      <c r="J138" s="76">
        <v>-110</v>
      </c>
      <c r="K138" s="88"/>
    </row>
    <row r="139" spans="1:11" ht="51" customHeight="1">
      <c r="A139" s="70" t="s">
        <v>17</v>
      </c>
      <c r="B139" s="75">
        <v>3267</v>
      </c>
      <c r="C139" s="76">
        <v>-680.5</v>
      </c>
      <c r="D139" s="76">
        <v>-26.8</v>
      </c>
      <c r="E139" s="76">
        <v>-577.1</v>
      </c>
      <c r="F139" s="89">
        <f t="shared" si="26"/>
        <v>-570.20000000000005</v>
      </c>
      <c r="G139" s="76">
        <v>-63.4</v>
      </c>
      <c r="H139" s="76">
        <v>-142.30000000000001</v>
      </c>
      <c r="I139" s="76">
        <v>-88.3</v>
      </c>
      <c r="J139" s="76">
        <v>-276.2</v>
      </c>
      <c r="K139" s="88"/>
    </row>
    <row r="140" spans="1:11" ht="49.5" customHeight="1">
      <c r="A140" s="70" t="s">
        <v>138</v>
      </c>
      <c r="B140" s="75">
        <v>3268</v>
      </c>
      <c r="C140" s="76">
        <v>-21.3</v>
      </c>
      <c r="D140" s="76" t="s">
        <v>68</v>
      </c>
      <c r="E140" s="76" t="s">
        <v>68</v>
      </c>
      <c r="F140" s="89">
        <f t="shared" si="26"/>
        <v>0</v>
      </c>
      <c r="G140" s="76" t="s">
        <v>68</v>
      </c>
      <c r="H140" s="76" t="s">
        <v>68</v>
      </c>
      <c r="I140" s="76" t="s">
        <v>68</v>
      </c>
      <c r="J140" s="76" t="s">
        <v>68</v>
      </c>
      <c r="K140" s="88"/>
    </row>
    <row r="141" spans="1:11" ht="65.25" customHeight="1">
      <c r="A141" s="70" t="s">
        <v>140</v>
      </c>
      <c r="B141" s="75">
        <v>3269</v>
      </c>
      <c r="C141" s="76">
        <v>-11.4</v>
      </c>
      <c r="D141" s="76" t="s">
        <v>68</v>
      </c>
      <c r="E141" s="76" t="s">
        <v>68</v>
      </c>
      <c r="F141" s="89">
        <f t="shared" si="26"/>
        <v>0</v>
      </c>
      <c r="G141" s="76" t="s">
        <v>68</v>
      </c>
      <c r="H141" s="76" t="s">
        <v>68</v>
      </c>
      <c r="I141" s="76" t="s">
        <v>68</v>
      </c>
      <c r="J141" s="76" t="s">
        <v>68</v>
      </c>
      <c r="K141" s="88"/>
    </row>
    <row r="142" spans="1:11" ht="31.5" customHeight="1">
      <c r="A142" s="70" t="s">
        <v>141</v>
      </c>
      <c r="B142" s="75">
        <v>3270</v>
      </c>
      <c r="C142" s="76" t="s">
        <v>68</v>
      </c>
      <c r="D142" s="76" t="s">
        <v>68</v>
      </c>
      <c r="E142" s="76" t="s">
        <v>68</v>
      </c>
      <c r="F142" s="89">
        <f t="shared" si="26"/>
        <v>0</v>
      </c>
      <c r="G142" s="76" t="s">
        <v>68</v>
      </c>
      <c r="H142" s="76" t="s">
        <v>68</v>
      </c>
      <c r="I142" s="76" t="s">
        <v>68</v>
      </c>
      <c r="J142" s="76" t="s">
        <v>68</v>
      </c>
      <c r="K142" s="88"/>
    </row>
    <row r="143" spans="1:11" ht="31.5" customHeight="1">
      <c r="A143" s="70" t="s">
        <v>113</v>
      </c>
      <c r="B143" s="75">
        <v>3280</v>
      </c>
      <c r="C143" s="89"/>
      <c r="D143" s="89"/>
      <c r="E143" s="89"/>
      <c r="F143" s="89"/>
      <c r="G143" s="89"/>
      <c r="H143" s="89"/>
      <c r="I143" s="89"/>
      <c r="J143" s="89"/>
      <c r="K143" s="88"/>
    </row>
    <row r="144" spans="1:11" ht="47.25" customHeight="1">
      <c r="A144" s="20" t="s">
        <v>47</v>
      </c>
      <c r="B144" s="95">
        <v>3295</v>
      </c>
      <c r="C144" s="90">
        <f t="shared" ref="C144:J144" si="27">SUM(C133,C135)</f>
        <v>0</v>
      </c>
      <c r="D144" s="90">
        <v>-26.8</v>
      </c>
      <c r="E144" s="90">
        <f t="shared" si="27"/>
        <v>-4791.5</v>
      </c>
      <c r="F144" s="90">
        <f t="shared" si="27"/>
        <v>-1064.4000000000001</v>
      </c>
      <c r="G144" s="90">
        <f t="shared" si="27"/>
        <v>-83.4</v>
      </c>
      <c r="H144" s="90">
        <f t="shared" si="27"/>
        <v>-486.5</v>
      </c>
      <c r="I144" s="90">
        <f t="shared" si="27"/>
        <v>-108.3</v>
      </c>
      <c r="J144" s="90">
        <f t="shared" si="27"/>
        <v>-386.2</v>
      </c>
      <c r="K144" s="88"/>
    </row>
    <row r="145" spans="1:13" ht="45" customHeight="1">
      <c r="A145" s="71" t="s">
        <v>48</v>
      </c>
      <c r="B145" s="95"/>
      <c r="C145" s="90"/>
      <c r="D145" s="90"/>
      <c r="E145" s="90"/>
      <c r="F145" s="90"/>
      <c r="G145" s="90"/>
      <c r="H145" s="90"/>
      <c r="I145" s="90"/>
      <c r="J145" s="90"/>
      <c r="K145" s="88"/>
    </row>
    <row r="146" spans="1:13" ht="45" customHeight="1">
      <c r="A146" s="20" t="s">
        <v>97</v>
      </c>
      <c r="B146" s="95">
        <v>3300</v>
      </c>
      <c r="C146" s="90">
        <f>SUM(C147:C150)</f>
        <v>41.2</v>
      </c>
      <c r="D146" s="90">
        <f t="shared" ref="D146:J146" si="28">SUM(D147:D150)</f>
        <v>53</v>
      </c>
      <c r="E146" s="90">
        <f t="shared" si="28"/>
        <v>103</v>
      </c>
      <c r="F146" s="90">
        <f>SUM(G146:K146)</f>
        <v>100</v>
      </c>
      <c r="G146" s="90">
        <f t="shared" si="28"/>
        <v>25</v>
      </c>
      <c r="H146" s="90">
        <f t="shared" si="28"/>
        <v>25</v>
      </c>
      <c r="I146" s="90">
        <f t="shared" si="28"/>
        <v>25</v>
      </c>
      <c r="J146" s="90">
        <f t="shared" si="28"/>
        <v>25</v>
      </c>
      <c r="K146" s="88"/>
    </row>
    <row r="147" spans="1:13" ht="30.75" customHeight="1">
      <c r="A147" s="70" t="s">
        <v>98</v>
      </c>
      <c r="B147" s="75">
        <v>3310</v>
      </c>
      <c r="C147" s="89"/>
      <c r="D147" s="89"/>
      <c r="E147" s="89"/>
      <c r="F147" s="90">
        <f t="shared" ref="F147:F150" si="29">SUM(G147:K147)</f>
        <v>0</v>
      </c>
      <c r="G147" s="89"/>
      <c r="H147" s="89"/>
      <c r="I147" s="89"/>
      <c r="J147" s="89"/>
      <c r="K147" s="88"/>
    </row>
    <row r="148" spans="1:13" ht="47.25" customHeight="1">
      <c r="A148" s="70" t="s">
        <v>205</v>
      </c>
      <c r="B148" s="75">
        <v>3320</v>
      </c>
      <c r="C148" s="89">
        <v>41.2</v>
      </c>
      <c r="D148" s="89">
        <v>53</v>
      </c>
      <c r="E148" s="89">
        <v>103</v>
      </c>
      <c r="F148" s="89">
        <f t="shared" si="29"/>
        <v>100</v>
      </c>
      <c r="G148" s="89">
        <v>25</v>
      </c>
      <c r="H148" s="89">
        <v>25</v>
      </c>
      <c r="I148" s="89">
        <v>25</v>
      </c>
      <c r="J148" s="89">
        <v>25</v>
      </c>
      <c r="K148" s="88"/>
      <c r="L148" s="308">
        <v>103</v>
      </c>
      <c r="M148" s="192" t="s">
        <v>808</v>
      </c>
    </row>
    <row r="149" spans="1:13" ht="49.5" customHeight="1">
      <c r="A149" s="70" t="s">
        <v>142</v>
      </c>
      <c r="B149" s="75">
        <v>3330</v>
      </c>
      <c r="C149" s="89"/>
      <c r="D149" s="89"/>
      <c r="E149" s="89"/>
      <c r="F149" s="90">
        <f t="shared" si="29"/>
        <v>0</v>
      </c>
      <c r="G149" s="89"/>
      <c r="H149" s="89"/>
      <c r="I149" s="89"/>
      <c r="J149" s="89"/>
      <c r="K149" s="88"/>
    </row>
    <row r="150" spans="1:13" ht="30.75" customHeight="1">
      <c r="A150" s="70" t="s">
        <v>134</v>
      </c>
      <c r="B150" s="75">
        <v>3340</v>
      </c>
      <c r="C150" s="89"/>
      <c r="D150" s="89"/>
      <c r="E150" s="89"/>
      <c r="F150" s="90">
        <f t="shared" si="29"/>
        <v>0</v>
      </c>
      <c r="G150" s="89"/>
      <c r="H150" s="89"/>
      <c r="I150" s="89"/>
      <c r="J150" s="89"/>
      <c r="K150" s="88"/>
    </row>
    <row r="151" spans="1:13" ht="47.25" customHeight="1">
      <c r="A151" s="309" t="s">
        <v>99</v>
      </c>
      <c r="B151" s="95">
        <v>3345</v>
      </c>
      <c r="C151" s="90">
        <f>SUM(C152:C155)</f>
        <v>0</v>
      </c>
      <c r="D151" s="90">
        <f t="shared" ref="D151:J151" si="30">SUM(D152:D155)</f>
        <v>0</v>
      </c>
      <c r="E151" s="90">
        <f t="shared" si="30"/>
        <v>0</v>
      </c>
      <c r="F151" s="90">
        <f t="shared" si="30"/>
        <v>0</v>
      </c>
      <c r="G151" s="90">
        <f t="shared" si="30"/>
        <v>0</v>
      </c>
      <c r="H151" s="90">
        <f t="shared" si="30"/>
        <v>0</v>
      </c>
      <c r="I151" s="90">
        <f t="shared" si="30"/>
        <v>0</v>
      </c>
      <c r="J151" s="90">
        <f t="shared" si="30"/>
        <v>0</v>
      </c>
      <c r="K151" s="88"/>
    </row>
    <row r="152" spans="1:13" ht="48" customHeight="1">
      <c r="A152" s="70" t="s">
        <v>204</v>
      </c>
      <c r="B152" s="75">
        <v>3350</v>
      </c>
      <c r="C152" s="76" t="s">
        <v>68</v>
      </c>
      <c r="D152" s="76" t="s">
        <v>68</v>
      </c>
      <c r="E152" s="76" t="s">
        <v>68</v>
      </c>
      <c r="F152" s="90">
        <f>SUM(G152:J152)</f>
        <v>0</v>
      </c>
      <c r="G152" s="76" t="s">
        <v>68</v>
      </c>
      <c r="H152" s="76" t="s">
        <v>68</v>
      </c>
      <c r="I152" s="76" t="s">
        <v>68</v>
      </c>
      <c r="J152" s="76" t="s">
        <v>68</v>
      </c>
      <c r="K152" s="88"/>
    </row>
    <row r="153" spans="1:13" ht="30.75" customHeight="1">
      <c r="A153" s="70" t="s">
        <v>143</v>
      </c>
      <c r="B153" s="75">
        <v>3355</v>
      </c>
      <c r="C153" s="76" t="s">
        <v>68</v>
      </c>
      <c r="D153" s="76" t="s">
        <v>68</v>
      </c>
      <c r="E153" s="76" t="s">
        <v>68</v>
      </c>
      <c r="F153" s="90">
        <f t="shared" ref="F153:F155" si="31">SUM(G153:J153)</f>
        <v>0</v>
      </c>
      <c r="G153" s="76" t="s">
        <v>68</v>
      </c>
      <c r="H153" s="76" t="s">
        <v>68</v>
      </c>
      <c r="I153" s="76" t="s">
        <v>68</v>
      </c>
      <c r="J153" s="76" t="s">
        <v>68</v>
      </c>
      <c r="K153" s="88"/>
    </row>
    <row r="154" spans="1:13" ht="45" customHeight="1">
      <c r="A154" s="70" t="s">
        <v>144</v>
      </c>
      <c r="B154" s="75">
        <v>3360</v>
      </c>
      <c r="C154" s="76" t="s">
        <v>68</v>
      </c>
      <c r="D154" s="76" t="s">
        <v>68</v>
      </c>
      <c r="E154" s="76" t="s">
        <v>68</v>
      </c>
      <c r="F154" s="90">
        <f t="shared" si="31"/>
        <v>0</v>
      </c>
      <c r="G154" s="76" t="s">
        <v>68</v>
      </c>
      <c r="H154" s="76" t="s">
        <v>68</v>
      </c>
      <c r="I154" s="76" t="s">
        <v>68</v>
      </c>
      <c r="J154" s="76" t="s">
        <v>68</v>
      </c>
      <c r="K154" s="88"/>
    </row>
    <row r="155" spans="1:13" ht="33" customHeight="1">
      <c r="A155" s="70" t="s">
        <v>113</v>
      </c>
      <c r="B155" s="75">
        <v>3365</v>
      </c>
      <c r="C155" s="76" t="s">
        <v>68</v>
      </c>
      <c r="D155" s="76" t="s">
        <v>68</v>
      </c>
      <c r="E155" s="76" t="s">
        <v>68</v>
      </c>
      <c r="F155" s="90">
        <f t="shared" si="31"/>
        <v>0</v>
      </c>
      <c r="G155" s="76" t="s">
        <v>68</v>
      </c>
      <c r="H155" s="76" t="s">
        <v>68</v>
      </c>
      <c r="I155" s="76" t="s">
        <v>68</v>
      </c>
      <c r="J155" s="76" t="s">
        <v>68</v>
      </c>
      <c r="K155" s="88"/>
    </row>
    <row r="156" spans="1:13" ht="40.5" customHeight="1">
      <c r="A156" s="309" t="s">
        <v>49</v>
      </c>
      <c r="B156" s="95">
        <v>3370</v>
      </c>
      <c r="C156" s="90">
        <f>SUM(C146,C151)</f>
        <v>41.2</v>
      </c>
      <c r="D156" s="90">
        <f t="shared" ref="D156:J156" si="32">SUM(D146,D151)</f>
        <v>53</v>
      </c>
      <c r="E156" s="90">
        <f t="shared" si="32"/>
        <v>103</v>
      </c>
      <c r="F156" s="90">
        <f t="shared" si="32"/>
        <v>100</v>
      </c>
      <c r="G156" s="90">
        <f t="shared" si="32"/>
        <v>25</v>
      </c>
      <c r="H156" s="90">
        <f t="shared" si="32"/>
        <v>25</v>
      </c>
      <c r="I156" s="90">
        <f t="shared" si="32"/>
        <v>25</v>
      </c>
      <c r="J156" s="90">
        <f t="shared" si="32"/>
        <v>25</v>
      </c>
      <c r="K156" s="88"/>
    </row>
    <row r="157" spans="1:13" ht="30.75" customHeight="1">
      <c r="A157" s="309" t="s">
        <v>18</v>
      </c>
      <c r="B157" s="95">
        <v>3400</v>
      </c>
      <c r="C157" s="90">
        <f t="shared" ref="C157:J157" si="33">SUM(C131,C144,C156)</f>
        <v>1131.8000000000059</v>
      </c>
      <c r="D157" s="90">
        <f t="shared" si="33"/>
        <v>869.59999999999422</v>
      </c>
      <c r="E157" s="90">
        <f t="shared" si="33"/>
        <v>808.19999999999709</v>
      </c>
      <c r="F157" s="90">
        <f t="shared" si="33"/>
        <v>843.99999999999409</v>
      </c>
      <c r="G157" s="90">
        <f t="shared" si="33"/>
        <v>-116.4</v>
      </c>
      <c r="H157" s="90">
        <f t="shared" si="33"/>
        <v>400.40000000000146</v>
      </c>
      <c r="I157" s="90">
        <f t="shared" si="33"/>
        <v>987.1000000000015</v>
      </c>
      <c r="J157" s="90">
        <f t="shared" si="33"/>
        <v>-427.09999999999781</v>
      </c>
      <c r="K157" s="88"/>
    </row>
    <row r="158" spans="1:13" ht="30.75" customHeight="1">
      <c r="A158" s="70" t="s">
        <v>145</v>
      </c>
      <c r="B158" s="75">
        <v>3405</v>
      </c>
      <c r="C158" s="89">
        <v>183.6</v>
      </c>
      <c r="D158" s="89">
        <v>2117.3000000000002</v>
      </c>
      <c r="E158" s="89">
        <v>2117.3000000000002</v>
      </c>
      <c r="F158" s="89">
        <v>2925.5</v>
      </c>
      <c r="G158" s="89">
        <v>2925.5</v>
      </c>
      <c r="H158" s="89">
        <v>2809.1</v>
      </c>
      <c r="I158" s="89">
        <v>3209.5</v>
      </c>
      <c r="J158" s="89">
        <v>4196.6000000000004</v>
      </c>
      <c r="K158" s="88"/>
    </row>
    <row r="159" spans="1:13" ht="30.75" customHeight="1" thickBot="1">
      <c r="A159" s="20" t="s">
        <v>146</v>
      </c>
      <c r="B159" s="71">
        <v>3415</v>
      </c>
      <c r="C159" s="24">
        <f>SUM(C158,C157)</f>
        <v>1315.4000000000058</v>
      </c>
      <c r="D159" s="24">
        <f t="shared" ref="D159" si="34">SUM(D158,D157)</f>
        <v>2986.8999999999942</v>
      </c>
      <c r="E159" s="24">
        <f>E157+E158</f>
        <v>2925.4999999999973</v>
      </c>
      <c r="F159" s="24">
        <f>SUM(F157,F158)</f>
        <v>3769.4999999999941</v>
      </c>
      <c r="G159" s="24">
        <f>SUM(G158,G157)</f>
        <v>2809.1</v>
      </c>
      <c r="H159" s="24">
        <f t="shared" ref="H159:J159" si="35">SUM(H158,H157)</f>
        <v>3209.5000000000014</v>
      </c>
      <c r="I159" s="24">
        <f t="shared" si="35"/>
        <v>4196.6000000000013</v>
      </c>
      <c r="J159" s="24">
        <f t="shared" si="35"/>
        <v>3769.5000000000027</v>
      </c>
      <c r="K159" s="88"/>
      <c r="M159" s="310">
        <v>2925.5</v>
      </c>
    </row>
    <row r="160" spans="1:13" ht="30" customHeight="1">
      <c r="A160" s="311" t="s">
        <v>194</v>
      </c>
      <c r="B160" s="312"/>
      <c r="C160" s="312"/>
      <c r="D160" s="312"/>
      <c r="E160" s="312"/>
      <c r="F160" s="312"/>
      <c r="G160" s="312"/>
      <c r="H160" s="312"/>
      <c r="I160" s="312"/>
      <c r="J160" s="312"/>
      <c r="K160" s="313"/>
    </row>
    <row r="161" spans="1:11" ht="27.75" customHeight="1">
      <c r="A161" s="314" t="s">
        <v>56</v>
      </c>
      <c r="B161" s="19">
        <v>4000</v>
      </c>
      <c r="C161" s="77">
        <f>SUM(C162:C168)</f>
        <v>-20676.400000000001</v>
      </c>
      <c r="D161" s="77">
        <f t="shared" ref="D161:J161" si="36">SUM(D162:D168)</f>
        <v>-3026.8</v>
      </c>
      <c r="E161" s="77">
        <f t="shared" si="36"/>
        <v>-9179.2000000000007</v>
      </c>
      <c r="F161" s="77">
        <f>SUM(G161:J161)</f>
        <v>-2024.4</v>
      </c>
      <c r="G161" s="77">
        <f t="shared" si="36"/>
        <v>-83.4</v>
      </c>
      <c r="H161" s="77">
        <f t="shared" si="36"/>
        <v>-1446.5</v>
      </c>
      <c r="I161" s="77">
        <f t="shared" si="36"/>
        <v>-108.3</v>
      </c>
      <c r="J161" s="77">
        <f t="shared" si="36"/>
        <v>-386.2</v>
      </c>
      <c r="K161" s="82"/>
    </row>
    <row r="162" spans="1:11" ht="37.5" customHeight="1">
      <c r="A162" s="315" t="s">
        <v>139</v>
      </c>
      <c r="B162" s="65">
        <v>4010</v>
      </c>
      <c r="C162" s="76" t="s">
        <v>68</v>
      </c>
      <c r="D162" s="76" t="s">
        <v>68</v>
      </c>
      <c r="E162" s="76">
        <v>-1635.6</v>
      </c>
      <c r="F162" s="77">
        <f t="shared" ref="F162:F168" si="37">SUM(G162:J162)</f>
        <v>0</v>
      </c>
      <c r="G162" s="76" t="s">
        <v>68</v>
      </c>
      <c r="H162" s="76" t="s">
        <v>68</v>
      </c>
      <c r="I162" s="76" t="s">
        <v>68</v>
      </c>
      <c r="J162" s="76" t="s">
        <v>68</v>
      </c>
      <c r="K162" s="82"/>
    </row>
    <row r="163" spans="1:11" ht="48.75" customHeight="1">
      <c r="A163" s="83" t="s">
        <v>225</v>
      </c>
      <c r="B163" s="65">
        <v>4020</v>
      </c>
      <c r="C163" s="316">
        <v>-19963.2</v>
      </c>
      <c r="D163" s="76">
        <v>-3000</v>
      </c>
      <c r="E163" s="76">
        <v>-6975</v>
      </c>
      <c r="F163" s="76">
        <f t="shared" si="37"/>
        <v>-1454.2</v>
      </c>
      <c r="G163" s="76">
        <v>-20</v>
      </c>
      <c r="H163" s="76">
        <v>-1304.2</v>
      </c>
      <c r="I163" s="76">
        <v>-20</v>
      </c>
      <c r="J163" s="76">
        <v>-110</v>
      </c>
      <c r="K163" s="82"/>
    </row>
    <row r="164" spans="1:11" ht="49.5" customHeight="1">
      <c r="A164" s="83" t="s">
        <v>161</v>
      </c>
      <c r="B164" s="65">
        <v>4030</v>
      </c>
      <c r="C164" s="76">
        <v>-680.5</v>
      </c>
      <c r="D164" s="76">
        <v>-26.8</v>
      </c>
      <c r="E164" s="76">
        <v>-568.6</v>
      </c>
      <c r="F164" s="76">
        <f t="shared" si="37"/>
        <v>-570.20000000000005</v>
      </c>
      <c r="G164" s="76">
        <v>-63.4</v>
      </c>
      <c r="H164" s="76">
        <v>-142.30000000000001</v>
      </c>
      <c r="I164" s="76">
        <v>-88.3</v>
      </c>
      <c r="J164" s="76">
        <v>-276.2</v>
      </c>
      <c r="K164" s="82"/>
    </row>
    <row r="165" spans="1:11" ht="49.5" customHeight="1">
      <c r="A165" s="83" t="s">
        <v>138</v>
      </c>
      <c r="B165" s="65">
        <v>4040</v>
      </c>
      <c r="C165" s="76">
        <v>-21.3</v>
      </c>
      <c r="D165" s="76" t="s">
        <v>68</v>
      </c>
      <c r="E165" s="76" t="s">
        <v>68</v>
      </c>
      <c r="F165" s="77">
        <f t="shared" si="37"/>
        <v>0</v>
      </c>
      <c r="G165" s="76" t="s">
        <v>68</v>
      </c>
      <c r="H165" s="76" t="s">
        <v>68</v>
      </c>
      <c r="I165" s="76" t="s">
        <v>68</v>
      </c>
      <c r="J165" s="76" t="s">
        <v>68</v>
      </c>
      <c r="K165" s="82"/>
    </row>
    <row r="166" spans="1:11" ht="73.5" customHeight="1">
      <c r="A166" s="83" t="s">
        <v>140</v>
      </c>
      <c r="B166" s="65">
        <v>4050</v>
      </c>
      <c r="C166" s="76">
        <v>-11.4</v>
      </c>
      <c r="D166" s="76" t="s">
        <v>68</v>
      </c>
      <c r="E166" s="76" t="s">
        <v>68</v>
      </c>
      <c r="F166" s="77">
        <f t="shared" si="37"/>
        <v>0</v>
      </c>
      <c r="G166" s="76" t="s">
        <v>68</v>
      </c>
      <c r="H166" s="76" t="s">
        <v>68</v>
      </c>
      <c r="I166" s="76" t="s">
        <v>68</v>
      </c>
      <c r="J166" s="76" t="s">
        <v>68</v>
      </c>
      <c r="K166" s="82"/>
    </row>
    <row r="167" spans="1:11" ht="36.75" customHeight="1">
      <c r="A167" s="83" t="s">
        <v>141</v>
      </c>
      <c r="B167" s="65">
        <v>4060</v>
      </c>
      <c r="C167" s="76" t="s">
        <v>68</v>
      </c>
      <c r="D167" s="76" t="s">
        <v>68</v>
      </c>
      <c r="E167" s="76" t="s">
        <v>68</v>
      </c>
      <c r="F167" s="77">
        <f t="shared" si="37"/>
        <v>0</v>
      </c>
      <c r="G167" s="76" t="s">
        <v>68</v>
      </c>
      <c r="H167" s="76" t="s">
        <v>68</v>
      </c>
      <c r="I167" s="76" t="s">
        <v>68</v>
      </c>
      <c r="J167" s="76" t="s">
        <v>68</v>
      </c>
      <c r="K167" s="82"/>
    </row>
    <row r="168" spans="1:11" ht="39.75" customHeight="1" thickBot="1">
      <c r="A168" s="84" t="s">
        <v>113</v>
      </c>
      <c r="B168" s="85">
        <v>4070</v>
      </c>
      <c r="C168" s="76" t="s">
        <v>68</v>
      </c>
      <c r="D168" s="76" t="s">
        <v>68</v>
      </c>
      <c r="E168" s="76" t="s">
        <v>68</v>
      </c>
      <c r="F168" s="77">
        <f t="shared" si="37"/>
        <v>0</v>
      </c>
      <c r="G168" s="76" t="s">
        <v>68</v>
      </c>
      <c r="H168" s="76" t="s">
        <v>68</v>
      </c>
      <c r="I168" s="76" t="s">
        <v>68</v>
      </c>
      <c r="J168" s="76" t="s">
        <v>68</v>
      </c>
      <c r="K168" s="86"/>
    </row>
    <row r="169" spans="1:11" s="297" customFormat="1" ht="32.25" customHeight="1">
      <c r="A169" s="206" t="s">
        <v>195</v>
      </c>
      <c r="B169" s="206"/>
      <c r="C169" s="206"/>
      <c r="D169" s="206"/>
      <c r="E169" s="206"/>
      <c r="F169" s="206"/>
      <c r="G169" s="206"/>
      <c r="H169" s="206"/>
      <c r="I169" s="206"/>
      <c r="J169" s="206"/>
      <c r="K169" s="206"/>
    </row>
    <row r="170" spans="1:11" ht="48.75" customHeight="1">
      <c r="A170" s="15" t="s">
        <v>100</v>
      </c>
      <c r="B170" s="19" t="s">
        <v>73</v>
      </c>
      <c r="C170" s="77">
        <f>SUM(C171:C173)</f>
        <v>0</v>
      </c>
      <c r="D170" s="77">
        <f t="shared" ref="D170:K170" si="38">SUM(D171:D173)</f>
        <v>0</v>
      </c>
      <c r="E170" s="77">
        <f t="shared" si="38"/>
        <v>0</v>
      </c>
      <c r="F170" s="77">
        <f>SUM(G170:J170)</f>
        <v>0</v>
      </c>
      <c r="G170" s="77">
        <f t="shared" si="38"/>
        <v>0</v>
      </c>
      <c r="H170" s="77">
        <f t="shared" si="38"/>
        <v>0</v>
      </c>
      <c r="I170" s="77">
        <f t="shared" si="38"/>
        <v>0</v>
      </c>
      <c r="J170" s="77">
        <f t="shared" si="38"/>
        <v>0</v>
      </c>
      <c r="K170" s="14">
        <f t="shared" si="38"/>
        <v>0</v>
      </c>
    </row>
    <row r="171" spans="1:11" ht="36.75" customHeight="1">
      <c r="A171" s="13" t="s">
        <v>162</v>
      </c>
      <c r="B171" s="65" t="s">
        <v>74</v>
      </c>
      <c r="C171" s="76"/>
      <c r="D171" s="76"/>
      <c r="E171" s="76"/>
      <c r="F171" s="77">
        <f t="shared" ref="F171:F177" si="39">SUM(G171:J171)</f>
        <v>0</v>
      </c>
      <c r="G171" s="76"/>
      <c r="H171" s="76"/>
      <c r="I171" s="76"/>
      <c r="J171" s="76"/>
      <c r="K171" s="14"/>
    </row>
    <row r="172" spans="1:11" ht="34.5" customHeight="1">
      <c r="A172" s="13" t="s">
        <v>163</v>
      </c>
      <c r="B172" s="65" t="s">
        <v>75</v>
      </c>
      <c r="C172" s="76"/>
      <c r="D172" s="76"/>
      <c r="E172" s="76"/>
      <c r="F172" s="77">
        <f t="shared" si="39"/>
        <v>0</v>
      </c>
      <c r="G172" s="76"/>
      <c r="H172" s="76"/>
      <c r="I172" s="76"/>
      <c r="J172" s="76"/>
      <c r="K172" s="14"/>
    </row>
    <row r="173" spans="1:11" ht="35.25" customHeight="1">
      <c r="A173" s="13" t="s">
        <v>164</v>
      </c>
      <c r="B173" s="65" t="s">
        <v>76</v>
      </c>
      <c r="C173" s="76"/>
      <c r="D173" s="76"/>
      <c r="E173" s="76"/>
      <c r="F173" s="77">
        <f t="shared" si="39"/>
        <v>0</v>
      </c>
      <c r="G173" s="76"/>
      <c r="H173" s="76"/>
      <c r="I173" s="76"/>
      <c r="J173" s="76"/>
      <c r="K173" s="14"/>
    </row>
    <row r="174" spans="1:11" ht="46.5" customHeight="1">
      <c r="A174" s="15" t="s">
        <v>101</v>
      </c>
      <c r="B174" s="19" t="s">
        <v>77</v>
      </c>
      <c r="C174" s="77">
        <f>SUM(C175:C177)</f>
        <v>0</v>
      </c>
      <c r="D174" s="77">
        <f t="shared" ref="D174:K174" si="40">SUM(D175:D177)</f>
        <v>0</v>
      </c>
      <c r="E174" s="77">
        <f t="shared" si="40"/>
        <v>0</v>
      </c>
      <c r="F174" s="77">
        <f t="shared" si="39"/>
        <v>0</v>
      </c>
      <c r="G174" s="77">
        <f t="shared" si="40"/>
        <v>0</v>
      </c>
      <c r="H174" s="77">
        <f t="shared" si="40"/>
        <v>0</v>
      </c>
      <c r="I174" s="77">
        <f t="shared" si="40"/>
        <v>0</v>
      </c>
      <c r="J174" s="77">
        <f t="shared" si="40"/>
        <v>0</v>
      </c>
      <c r="K174" s="14">
        <f t="shared" si="40"/>
        <v>0</v>
      </c>
    </row>
    <row r="175" spans="1:11" ht="36.75" customHeight="1">
      <c r="A175" s="13" t="s">
        <v>162</v>
      </c>
      <c r="B175" s="65" t="s">
        <v>78</v>
      </c>
      <c r="C175" s="76"/>
      <c r="D175" s="76"/>
      <c r="E175" s="76"/>
      <c r="F175" s="77">
        <f t="shared" si="39"/>
        <v>0</v>
      </c>
      <c r="G175" s="76"/>
      <c r="H175" s="76"/>
      <c r="I175" s="76"/>
      <c r="J175" s="76"/>
      <c r="K175" s="14"/>
    </row>
    <row r="176" spans="1:11" ht="36.75" customHeight="1">
      <c r="A176" s="13" t="s">
        <v>163</v>
      </c>
      <c r="B176" s="65" t="s">
        <v>79</v>
      </c>
      <c r="C176" s="76"/>
      <c r="D176" s="76"/>
      <c r="E176" s="76"/>
      <c r="F176" s="77">
        <f t="shared" si="39"/>
        <v>0</v>
      </c>
      <c r="G176" s="76"/>
      <c r="H176" s="76"/>
      <c r="I176" s="76"/>
      <c r="J176" s="76"/>
      <c r="K176" s="14"/>
    </row>
    <row r="177" spans="1:14" ht="34.5" customHeight="1">
      <c r="A177" s="13" t="s">
        <v>164</v>
      </c>
      <c r="B177" s="65" t="s">
        <v>80</v>
      </c>
      <c r="C177" s="76"/>
      <c r="D177" s="76"/>
      <c r="E177" s="76"/>
      <c r="F177" s="77">
        <f t="shared" si="39"/>
        <v>0</v>
      </c>
      <c r="G177" s="76"/>
      <c r="H177" s="76"/>
      <c r="I177" s="76"/>
      <c r="J177" s="76"/>
      <c r="K177" s="14"/>
    </row>
    <row r="178" spans="1:14" ht="34.5" customHeight="1">
      <c r="A178" s="206" t="s">
        <v>196</v>
      </c>
      <c r="B178" s="206"/>
      <c r="C178" s="206"/>
      <c r="D178" s="206"/>
      <c r="E178" s="206"/>
      <c r="F178" s="206"/>
      <c r="G178" s="206"/>
      <c r="H178" s="206"/>
      <c r="I178" s="206"/>
      <c r="J178" s="206"/>
      <c r="K178" s="206"/>
    </row>
    <row r="179" spans="1:14" s="197" customFormat="1" ht="86.25" customHeight="1">
      <c r="A179" s="18" t="s">
        <v>126</v>
      </c>
      <c r="B179" s="87" t="s">
        <v>81</v>
      </c>
      <c r="C179" s="73">
        <f>SUM(C180:C182)</f>
        <v>248</v>
      </c>
      <c r="D179" s="73">
        <f t="shared" ref="D179:F179" si="41">SUM(D180:D182)</f>
        <v>374</v>
      </c>
      <c r="E179" s="73">
        <f t="shared" si="41"/>
        <v>264</v>
      </c>
      <c r="F179" s="73">
        <f t="shared" si="41"/>
        <v>260</v>
      </c>
      <c r="G179" s="74" t="s">
        <v>57</v>
      </c>
      <c r="H179" s="74" t="s">
        <v>19</v>
      </c>
      <c r="I179" s="74" t="s">
        <v>57</v>
      </c>
      <c r="J179" s="74" t="s">
        <v>57</v>
      </c>
      <c r="K179" s="74" t="s">
        <v>57</v>
      </c>
    </row>
    <row r="180" spans="1:14" ht="27.75" customHeight="1">
      <c r="A180" s="13" t="s">
        <v>62</v>
      </c>
      <c r="B180" s="65" t="s">
        <v>82</v>
      </c>
      <c r="C180" s="72">
        <v>1</v>
      </c>
      <c r="D180" s="72">
        <v>1</v>
      </c>
      <c r="E180" s="72">
        <v>1</v>
      </c>
      <c r="F180" s="72">
        <v>1</v>
      </c>
      <c r="G180" s="14" t="s">
        <v>57</v>
      </c>
      <c r="H180" s="14" t="s">
        <v>19</v>
      </c>
      <c r="I180" s="14" t="s">
        <v>57</v>
      </c>
      <c r="J180" s="14" t="s">
        <v>57</v>
      </c>
      <c r="K180" s="14" t="s">
        <v>57</v>
      </c>
    </row>
    <row r="181" spans="1:14" ht="27.75" customHeight="1">
      <c r="A181" s="13" t="s">
        <v>65</v>
      </c>
      <c r="B181" s="65" t="s">
        <v>83</v>
      </c>
      <c r="C181" s="72">
        <v>5</v>
      </c>
      <c r="D181" s="72">
        <v>5</v>
      </c>
      <c r="E181" s="72">
        <v>3</v>
      </c>
      <c r="F181" s="72">
        <v>3</v>
      </c>
      <c r="G181" s="14" t="s">
        <v>57</v>
      </c>
      <c r="H181" s="14" t="s">
        <v>19</v>
      </c>
      <c r="I181" s="14" t="s">
        <v>57</v>
      </c>
      <c r="J181" s="14" t="s">
        <v>57</v>
      </c>
      <c r="K181" s="14" t="s">
        <v>57</v>
      </c>
    </row>
    <row r="182" spans="1:14" ht="27.75" customHeight="1">
      <c r="A182" s="13" t="s">
        <v>63</v>
      </c>
      <c r="B182" s="65" t="s">
        <v>84</v>
      </c>
      <c r="C182" s="72">
        <v>242</v>
      </c>
      <c r="D182" s="72">
        <v>368</v>
      </c>
      <c r="E182" s="72">
        <v>260</v>
      </c>
      <c r="F182" s="72">
        <v>256</v>
      </c>
      <c r="G182" s="14" t="s">
        <v>57</v>
      </c>
      <c r="H182" s="14" t="s">
        <v>19</v>
      </c>
      <c r="I182" s="14" t="s">
        <v>57</v>
      </c>
      <c r="J182" s="14" t="s">
        <v>57</v>
      </c>
      <c r="K182" s="14" t="s">
        <v>57</v>
      </c>
    </row>
    <row r="183" spans="1:14" ht="27.75" customHeight="1">
      <c r="A183" s="15" t="s">
        <v>165</v>
      </c>
      <c r="B183" s="19" t="s">
        <v>85</v>
      </c>
      <c r="C183" s="77">
        <f>SUM(C184:C186)</f>
        <v>27026</v>
      </c>
      <c r="D183" s="77">
        <f t="shared" ref="D183:E183" si="42">SUM(D184:D186)</f>
        <v>76727.8</v>
      </c>
      <c r="E183" s="77">
        <f t="shared" si="42"/>
        <v>46491</v>
      </c>
      <c r="F183" s="77">
        <f>SUM(F184:F186)</f>
        <v>46314.8</v>
      </c>
      <c r="G183" s="14" t="s">
        <v>57</v>
      </c>
      <c r="H183" s="14" t="s">
        <v>19</v>
      </c>
      <c r="I183" s="14" t="s">
        <v>57</v>
      </c>
      <c r="J183" s="14" t="s">
        <v>57</v>
      </c>
      <c r="K183" s="14" t="s">
        <v>57</v>
      </c>
      <c r="L183" s="317"/>
      <c r="M183" s="317"/>
      <c r="N183" s="317"/>
    </row>
    <row r="184" spans="1:14" ht="27.75" customHeight="1">
      <c r="A184" s="13" t="s">
        <v>62</v>
      </c>
      <c r="B184" s="65">
        <v>8011</v>
      </c>
      <c r="C184" s="76">
        <v>254</v>
      </c>
      <c r="D184" s="76">
        <v>540.79999999999995</v>
      </c>
      <c r="E184" s="76">
        <v>500</v>
      </c>
      <c r="F184" s="76">
        <v>400</v>
      </c>
      <c r="G184" s="14" t="s">
        <v>19</v>
      </c>
      <c r="H184" s="14" t="s">
        <v>19</v>
      </c>
      <c r="I184" s="14" t="s">
        <v>19</v>
      </c>
      <c r="J184" s="14" t="s">
        <v>19</v>
      </c>
      <c r="K184" s="14"/>
    </row>
    <row r="185" spans="1:14" ht="27.75" customHeight="1">
      <c r="A185" s="13" t="s">
        <v>65</v>
      </c>
      <c r="B185" s="65">
        <v>8012</v>
      </c>
      <c r="C185" s="76">
        <v>916</v>
      </c>
      <c r="D185" s="76">
        <v>1960.9</v>
      </c>
      <c r="E185" s="76">
        <v>1100</v>
      </c>
      <c r="F185" s="76">
        <v>910</v>
      </c>
      <c r="G185" s="14" t="s">
        <v>19</v>
      </c>
      <c r="H185" s="14" t="s">
        <v>19</v>
      </c>
      <c r="I185" s="14" t="s">
        <v>19</v>
      </c>
      <c r="J185" s="14" t="s">
        <v>19</v>
      </c>
      <c r="K185" s="14"/>
    </row>
    <row r="186" spans="1:14" ht="27.75" customHeight="1">
      <c r="A186" s="13" t="s">
        <v>63</v>
      </c>
      <c r="B186" s="65">
        <v>8013</v>
      </c>
      <c r="C186" s="76">
        <v>25856</v>
      </c>
      <c r="D186" s="76">
        <v>74226.100000000006</v>
      </c>
      <c r="E186" s="76">
        <v>44891</v>
      </c>
      <c r="F186" s="76">
        <v>45004.800000000003</v>
      </c>
      <c r="G186" s="14" t="s">
        <v>19</v>
      </c>
      <c r="H186" s="14" t="s">
        <v>19</v>
      </c>
      <c r="I186" s="14" t="s">
        <v>19</v>
      </c>
      <c r="J186" s="14" t="s">
        <v>19</v>
      </c>
      <c r="K186" s="14"/>
    </row>
    <row r="187" spans="1:14" ht="27.75" customHeight="1">
      <c r="A187" s="15" t="s">
        <v>1</v>
      </c>
      <c r="B187" s="19">
        <v>8020</v>
      </c>
      <c r="C187" s="77">
        <f>SUM(C188:C190)</f>
        <v>27026</v>
      </c>
      <c r="D187" s="77">
        <f t="shared" ref="D187:F187" si="43">SUM(D188:D190)</f>
        <v>76727.8</v>
      </c>
      <c r="E187" s="77">
        <f t="shared" si="43"/>
        <v>53340.4</v>
      </c>
      <c r="F187" s="77">
        <f t="shared" si="43"/>
        <v>46314.8</v>
      </c>
      <c r="G187" s="14" t="s">
        <v>57</v>
      </c>
      <c r="H187" s="14" t="s">
        <v>19</v>
      </c>
      <c r="I187" s="14" t="s">
        <v>57</v>
      </c>
      <c r="J187" s="14" t="s">
        <v>57</v>
      </c>
      <c r="K187" s="14" t="s">
        <v>57</v>
      </c>
    </row>
    <row r="188" spans="1:14" ht="27.75" customHeight="1">
      <c r="A188" s="13" t="s">
        <v>62</v>
      </c>
      <c r="B188" s="65">
        <v>8021</v>
      </c>
      <c r="C188" s="76">
        <v>254</v>
      </c>
      <c r="D188" s="76">
        <v>540.79999999999995</v>
      </c>
      <c r="E188" s="76">
        <v>500</v>
      </c>
      <c r="F188" s="76">
        <v>400</v>
      </c>
      <c r="G188" s="14" t="s">
        <v>19</v>
      </c>
      <c r="H188" s="14" t="s">
        <v>19</v>
      </c>
      <c r="I188" s="14" t="s">
        <v>19</v>
      </c>
      <c r="J188" s="14" t="s">
        <v>19</v>
      </c>
      <c r="K188" s="14"/>
    </row>
    <row r="189" spans="1:14" ht="27.75" customHeight="1">
      <c r="A189" s="13" t="s">
        <v>65</v>
      </c>
      <c r="B189" s="65">
        <v>8022</v>
      </c>
      <c r="C189" s="76">
        <v>916</v>
      </c>
      <c r="D189" s="76">
        <v>1960.9</v>
      </c>
      <c r="E189" s="76">
        <v>1100</v>
      </c>
      <c r="F189" s="76">
        <v>910</v>
      </c>
      <c r="G189" s="14" t="s">
        <v>19</v>
      </c>
      <c r="H189" s="14" t="s">
        <v>19</v>
      </c>
      <c r="I189" s="14" t="s">
        <v>19</v>
      </c>
      <c r="J189" s="14" t="s">
        <v>19</v>
      </c>
      <c r="K189" s="14"/>
    </row>
    <row r="190" spans="1:14" ht="27.75" customHeight="1">
      <c r="A190" s="13" t="s">
        <v>63</v>
      </c>
      <c r="B190" s="65">
        <v>8023</v>
      </c>
      <c r="C190" s="76">
        <v>25856</v>
      </c>
      <c r="D190" s="76">
        <v>74226.100000000006</v>
      </c>
      <c r="E190" s="76">
        <v>51740.4</v>
      </c>
      <c r="F190" s="76">
        <v>45004.800000000003</v>
      </c>
      <c r="G190" s="14" t="s">
        <v>19</v>
      </c>
      <c r="H190" s="14" t="s">
        <v>19</v>
      </c>
      <c r="I190" s="14" t="s">
        <v>19</v>
      </c>
      <c r="J190" s="14" t="s">
        <v>19</v>
      </c>
      <c r="K190" s="14"/>
    </row>
    <row r="191" spans="1:14" s="197" customFormat="1" ht="59.25" customHeight="1">
      <c r="A191" s="18" t="s">
        <v>112</v>
      </c>
      <c r="B191" s="87" t="s">
        <v>166</v>
      </c>
      <c r="C191" s="73">
        <f>(C187/C179)/12*1000</f>
        <v>9081.3172043010745</v>
      </c>
      <c r="D191" s="73">
        <f t="shared" ref="D191:E194" si="44">(D187/D179)/12*1000</f>
        <v>17096.212121212124</v>
      </c>
      <c r="E191" s="73">
        <f t="shared" si="44"/>
        <v>16837.247474747473</v>
      </c>
      <c r="F191" s="73">
        <f>(F187/F179)/12*1000</f>
        <v>14844.487179487181</v>
      </c>
      <c r="G191" s="74" t="s">
        <v>57</v>
      </c>
      <c r="H191" s="74" t="s">
        <v>19</v>
      </c>
      <c r="I191" s="74" t="s">
        <v>57</v>
      </c>
      <c r="J191" s="74" t="s">
        <v>57</v>
      </c>
      <c r="K191" s="74" t="s">
        <v>57</v>
      </c>
    </row>
    <row r="192" spans="1:14" ht="27.75" customHeight="1">
      <c r="A192" s="13" t="s">
        <v>62</v>
      </c>
      <c r="B192" s="65">
        <v>8031</v>
      </c>
      <c r="C192" s="72">
        <f>(C188/C180)/12*1000</f>
        <v>21166.666666666668</v>
      </c>
      <c r="D192" s="72">
        <f t="shared" si="44"/>
        <v>45066.666666666664</v>
      </c>
      <c r="E192" s="72">
        <f t="shared" si="44"/>
        <v>41666.666666666664</v>
      </c>
      <c r="F192" s="72">
        <f>(F188/F180)/12*1000</f>
        <v>33333.333333333336</v>
      </c>
      <c r="G192" s="14" t="s">
        <v>57</v>
      </c>
      <c r="H192" s="14" t="s">
        <v>19</v>
      </c>
      <c r="I192" s="14" t="s">
        <v>57</v>
      </c>
      <c r="J192" s="14" t="s">
        <v>57</v>
      </c>
      <c r="K192" s="14" t="s">
        <v>57</v>
      </c>
    </row>
    <row r="193" spans="1:11" ht="27.75" customHeight="1">
      <c r="A193" s="13" t="s">
        <v>65</v>
      </c>
      <c r="B193" s="65">
        <v>8032</v>
      </c>
      <c r="C193" s="72">
        <f>(C189/C181)/12*1000</f>
        <v>15266.666666666666</v>
      </c>
      <c r="D193" s="72">
        <f t="shared" si="44"/>
        <v>32681.666666666664</v>
      </c>
      <c r="E193" s="72">
        <f t="shared" si="44"/>
        <v>30555.555555555558</v>
      </c>
      <c r="F193" s="72">
        <f>(F189/F181)/12*1000</f>
        <v>25277.777777777774</v>
      </c>
      <c r="G193" s="14" t="s">
        <v>57</v>
      </c>
      <c r="H193" s="14" t="s">
        <v>19</v>
      </c>
      <c r="I193" s="14" t="s">
        <v>57</v>
      </c>
      <c r="J193" s="14" t="s">
        <v>57</v>
      </c>
      <c r="K193" s="14" t="s">
        <v>57</v>
      </c>
    </row>
    <row r="194" spans="1:11" ht="27.75" customHeight="1">
      <c r="A194" s="13" t="s">
        <v>63</v>
      </c>
      <c r="B194" s="65">
        <v>8033</v>
      </c>
      <c r="C194" s="72">
        <v>5855</v>
      </c>
      <c r="D194" s="72">
        <f t="shared" si="44"/>
        <v>16808.446557971016</v>
      </c>
      <c r="E194" s="72">
        <f t="shared" si="44"/>
        <v>16583.461538461539</v>
      </c>
      <c r="F194" s="72">
        <f>(F190/F182)/12*1000</f>
        <v>14650</v>
      </c>
      <c r="G194" s="14" t="s">
        <v>57</v>
      </c>
      <c r="H194" s="14" t="s">
        <v>19</v>
      </c>
      <c r="I194" s="14" t="s">
        <v>57</v>
      </c>
      <c r="J194" s="14" t="s">
        <v>57</v>
      </c>
      <c r="K194" s="14" t="s">
        <v>57</v>
      </c>
    </row>
    <row r="195" spans="1:11" s="197" customFormat="1">
      <c r="A195" s="318"/>
      <c r="C195" s="319"/>
      <c r="D195" s="320"/>
      <c r="E195" s="320"/>
      <c r="F195" s="320"/>
      <c r="G195" s="321"/>
      <c r="H195" s="321"/>
      <c r="I195" s="321"/>
      <c r="J195" s="321"/>
      <c r="K195" s="321"/>
    </row>
    <row r="196" spans="1:11" s="197" customFormat="1">
      <c r="A196" s="318"/>
      <c r="C196" s="319"/>
      <c r="D196" s="320"/>
      <c r="E196" s="320"/>
      <c r="F196" s="320"/>
      <c r="G196" s="321"/>
      <c r="H196" s="321"/>
      <c r="I196" s="321"/>
      <c r="J196" s="321"/>
      <c r="K196" s="321"/>
    </row>
    <row r="197" spans="1:11" s="197" customFormat="1" ht="28.5" customHeight="1">
      <c r="A197" s="268" t="s">
        <v>595</v>
      </c>
      <c r="B197" s="268"/>
      <c r="C197" s="322" t="s">
        <v>37</v>
      </c>
      <c r="D197" s="323"/>
      <c r="E197" s="323"/>
      <c r="F197" s="323"/>
      <c r="G197" s="324"/>
      <c r="H197" s="324"/>
      <c r="I197" s="239" t="s">
        <v>689</v>
      </c>
      <c r="J197" s="239"/>
      <c r="K197" s="239"/>
    </row>
    <row r="198" spans="1:11" s="197" customFormat="1">
      <c r="A198" s="197" t="s">
        <v>28</v>
      </c>
      <c r="B198" s="192"/>
      <c r="C198" s="207" t="s">
        <v>29</v>
      </c>
      <c r="D198" s="207"/>
      <c r="E198" s="207"/>
      <c r="F198" s="207"/>
      <c r="G198" s="193"/>
      <c r="H198" s="193"/>
      <c r="I198" s="209" t="s">
        <v>36</v>
      </c>
      <c r="J198" s="209"/>
      <c r="K198" s="209"/>
    </row>
    <row r="199" spans="1:11" s="197" customFormat="1">
      <c r="A199" s="325"/>
      <c r="F199" s="192"/>
      <c r="G199" s="192"/>
      <c r="H199" s="192"/>
      <c r="I199" s="192"/>
      <c r="J199" s="192"/>
      <c r="K199" s="192"/>
    </row>
    <row r="200" spans="1:11" s="197" customFormat="1">
      <c r="A200" s="325"/>
      <c r="F200" s="192"/>
      <c r="G200" s="192"/>
      <c r="H200" s="192"/>
      <c r="I200" s="192"/>
      <c r="J200" s="192"/>
      <c r="K200" s="192"/>
    </row>
    <row r="201" spans="1:11" s="197" customFormat="1">
      <c r="A201" s="325"/>
      <c r="F201" s="192"/>
      <c r="G201" s="192"/>
      <c r="H201" s="192"/>
      <c r="I201" s="192"/>
      <c r="J201" s="192"/>
      <c r="K201" s="192"/>
    </row>
    <row r="202" spans="1:11" s="197" customFormat="1">
      <c r="A202" s="325"/>
      <c r="F202" s="192"/>
      <c r="G202" s="192"/>
      <c r="H202" s="192"/>
      <c r="I202" s="192"/>
      <c r="J202" s="192"/>
      <c r="K202" s="192"/>
    </row>
    <row r="203" spans="1:11" s="197" customFormat="1">
      <c r="A203" s="325"/>
      <c r="F203" s="192"/>
      <c r="G203" s="192"/>
      <c r="H203" s="192"/>
      <c r="I203" s="192"/>
      <c r="J203" s="192"/>
      <c r="K203" s="192"/>
    </row>
    <row r="204" spans="1:11" s="197" customFormat="1">
      <c r="A204" s="325"/>
      <c r="F204" s="192"/>
      <c r="G204" s="192"/>
      <c r="H204" s="192"/>
      <c r="I204" s="192"/>
      <c r="J204" s="192"/>
      <c r="K204" s="192"/>
    </row>
    <row r="205" spans="1:11" s="197" customFormat="1">
      <c r="A205" s="325"/>
      <c r="F205" s="192"/>
      <c r="G205" s="192"/>
      <c r="H205" s="192"/>
      <c r="I205" s="192"/>
      <c r="J205" s="192"/>
      <c r="K205" s="192"/>
    </row>
    <row r="206" spans="1:11" s="197" customFormat="1">
      <c r="A206" s="325"/>
      <c r="F206" s="192"/>
      <c r="G206" s="192"/>
      <c r="H206" s="192"/>
      <c r="I206" s="192"/>
      <c r="J206" s="192"/>
      <c r="K206" s="192"/>
    </row>
    <row r="207" spans="1:11" s="197" customFormat="1">
      <c r="A207" s="325"/>
      <c r="F207" s="192"/>
      <c r="G207" s="192"/>
      <c r="H207" s="192"/>
      <c r="I207" s="192"/>
      <c r="J207" s="192"/>
      <c r="K207" s="192"/>
    </row>
    <row r="208" spans="1:11" s="197" customFormat="1">
      <c r="A208" s="325"/>
      <c r="F208" s="192"/>
      <c r="G208" s="192"/>
      <c r="H208" s="192"/>
      <c r="I208" s="192"/>
      <c r="J208" s="192"/>
      <c r="K208" s="192"/>
    </row>
    <row r="209" spans="1:11" s="197" customFormat="1">
      <c r="A209" s="325"/>
      <c r="F209" s="192"/>
      <c r="G209" s="192"/>
      <c r="H209" s="192"/>
      <c r="I209" s="192"/>
      <c r="J209" s="192"/>
      <c r="K209" s="192"/>
    </row>
    <row r="210" spans="1:11" s="197" customFormat="1">
      <c r="A210" s="325"/>
      <c r="F210" s="192"/>
      <c r="G210" s="192"/>
      <c r="H210" s="192"/>
      <c r="I210" s="192"/>
      <c r="J210" s="192"/>
      <c r="K210" s="192"/>
    </row>
    <row r="211" spans="1:11" s="197" customFormat="1">
      <c r="A211" s="325"/>
      <c r="F211" s="192"/>
      <c r="G211" s="192"/>
      <c r="H211" s="192"/>
      <c r="I211" s="192"/>
      <c r="J211" s="192"/>
      <c r="K211" s="192"/>
    </row>
    <row r="212" spans="1:11" s="197" customFormat="1">
      <c r="A212" s="325"/>
      <c r="F212" s="192"/>
      <c r="G212" s="192"/>
      <c r="H212" s="192"/>
      <c r="I212" s="192"/>
      <c r="J212" s="192"/>
      <c r="K212" s="192"/>
    </row>
    <row r="213" spans="1:11" s="197" customFormat="1">
      <c r="A213" s="325"/>
      <c r="F213" s="192"/>
      <c r="G213" s="192"/>
      <c r="H213" s="192"/>
      <c r="I213" s="192"/>
      <c r="J213" s="192"/>
      <c r="K213" s="192"/>
    </row>
    <row r="214" spans="1:11" s="197" customFormat="1">
      <c r="A214" s="325"/>
      <c r="F214" s="192"/>
      <c r="G214" s="192"/>
      <c r="H214" s="192"/>
      <c r="I214" s="192"/>
      <c r="J214" s="192"/>
      <c r="K214" s="192"/>
    </row>
    <row r="215" spans="1:11" s="197" customFormat="1">
      <c r="A215" s="325"/>
      <c r="F215" s="192"/>
      <c r="G215" s="192"/>
      <c r="H215" s="192"/>
      <c r="I215" s="192"/>
      <c r="J215" s="192"/>
      <c r="K215" s="192"/>
    </row>
    <row r="216" spans="1:11" s="197" customFormat="1">
      <c r="A216" s="325"/>
      <c r="F216" s="192"/>
      <c r="G216" s="192"/>
      <c r="H216" s="192"/>
      <c r="I216" s="192"/>
      <c r="J216" s="192"/>
      <c r="K216" s="192"/>
    </row>
    <row r="217" spans="1:11" s="197" customFormat="1">
      <c r="A217" s="325"/>
      <c r="F217" s="192"/>
      <c r="G217" s="192"/>
      <c r="H217" s="192"/>
      <c r="I217" s="192"/>
      <c r="J217" s="192"/>
      <c r="K217" s="192"/>
    </row>
    <row r="218" spans="1:11" s="197" customFormat="1">
      <c r="A218" s="325"/>
      <c r="F218" s="192"/>
      <c r="G218" s="192"/>
      <c r="H218" s="192"/>
      <c r="I218" s="192"/>
      <c r="J218" s="192"/>
      <c r="K218" s="192"/>
    </row>
    <row r="219" spans="1:11" s="197" customFormat="1">
      <c r="A219" s="325"/>
      <c r="F219" s="192"/>
      <c r="G219" s="192"/>
      <c r="H219" s="192"/>
      <c r="I219" s="192"/>
      <c r="J219" s="192"/>
      <c r="K219" s="192"/>
    </row>
    <row r="220" spans="1:11" s="197" customFormat="1">
      <c r="A220" s="325"/>
      <c r="F220" s="192"/>
      <c r="G220" s="192"/>
      <c r="H220" s="192"/>
      <c r="I220" s="192"/>
      <c r="J220" s="192"/>
      <c r="K220" s="192"/>
    </row>
    <row r="221" spans="1:11" s="197" customFormat="1">
      <c r="A221" s="325"/>
      <c r="F221" s="192"/>
      <c r="G221" s="192"/>
      <c r="H221" s="192"/>
      <c r="I221" s="192"/>
      <c r="J221" s="192"/>
      <c r="K221" s="192"/>
    </row>
    <row r="222" spans="1:11" s="197" customFormat="1">
      <c r="A222" s="325"/>
      <c r="F222" s="192"/>
      <c r="G222" s="192"/>
      <c r="H222" s="192"/>
      <c r="I222" s="192"/>
      <c r="J222" s="192"/>
      <c r="K222" s="192"/>
    </row>
    <row r="223" spans="1:11" s="197" customFormat="1">
      <c r="A223" s="325"/>
      <c r="F223" s="192"/>
      <c r="G223" s="192"/>
      <c r="H223" s="192"/>
      <c r="I223" s="192"/>
      <c r="J223" s="192"/>
      <c r="K223" s="192"/>
    </row>
    <row r="224" spans="1:11" s="197" customFormat="1">
      <c r="A224" s="325"/>
      <c r="F224" s="192"/>
      <c r="G224" s="192"/>
      <c r="H224" s="192"/>
      <c r="I224" s="192"/>
      <c r="J224" s="192"/>
      <c r="K224" s="192"/>
    </row>
    <row r="225" spans="1:11" s="197" customFormat="1">
      <c r="A225" s="325"/>
      <c r="F225" s="192"/>
      <c r="G225" s="192"/>
      <c r="H225" s="192"/>
      <c r="I225" s="192"/>
      <c r="J225" s="192"/>
      <c r="K225" s="192"/>
    </row>
    <row r="226" spans="1:11" s="197" customFormat="1">
      <c r="A226" s="325"/>
      <c r="F226" s="192"/>
      <c r="G226" s="192"/>
      <c r="H226" s="192"/>
      <c r="I226" s="192"/>
      <c r="J226" s="192"/>
      <c r="K226" s="192"/>
    </row>
    <row r="227" spans="1:11" s="197" customFormat="1">
      <c r="A227" s="325"/>
      <c r="F227" s="192"/>
      <c r="G227" s="192"/>
      <c r="H227" s="192"/>
      <c r="I227" s="192"/>
      <c r="J227" s="192"/>
      <c r="K227" s="192"/>
    </row>
    <row r="228" spans="1:11" s="197" customFormat="1">
      <c r="A228" s="325"/>
      <c r="F228" s="192"/>
      <c r="G228" s="192"/>
      <c r="H228" s="192"/>
      <c r="I228" s="192"/>
      <c r="J228" s="192"/>
      <c r="K228" s="192"/>
    </row>
    <row r="229" spans="1:11" s="197" customFormat="1">
      <c r="A229" s="325"/>
      <c r="F229" s="192"/>
      <c r="G229" s="192"/>
      <c r="H229" s="192"/>
      <c r="I229" s="192"/>
      <c r="J229" s="192"/>
      <c r="K229" s="192"/>
    </row>
    <row r="230" spans="1:11" s="197" customFormat="1">
      <c r="A230" s="325"/>
      <c r="F230" s="192"/>
      <c r="G230" s="192"/>
      <c r="H230" s="192"/>
      <c r="I230" s="192"/>
      <c r="J230" s="192"/>
      <c r="K230" s="192"/>
    </row>
    <row r="231" spans="1:11" s="197" customFormat="1">
      <c r="A231" s="325"/>
      <c r="F231" s="192"/>
      <c r="G231" s="192"/>
      <c r="H231" s="192"/>
      <c r="I231" s="192"/>
      <c r="J231" s="192"/>
      <c r="K231" s="192"/>
    </row>
    <row r="232" spans="1:11" s="197" customFormat="1">
      <c r="A232" s="325"/>
      <c r="F232" s="192"/>
      <c r="G232" s="192"/>
      <c r="H232" s="192"/>
      <c r="I232" s="192"/>
      <c r="J232" s="192"/>
      <c r="K232" s="192"/>
    </row>
    <row r="233" spans="1:11" s="197" customFormat="1">
      <c r="A233" s="325"/>
      <c r="F233" s="192"/>
      <c r="G233" s="192"/>
      <c r="H233" s="192"/>
      <c r="I233" s="192"/>
      <c r="J233" s="192"/>
      <c r="K233" s="192"/>
    </row>
    <row r="234" spans="1:11" s="197" customFormat="1">
      <c r="A234" s="325"/>
      <c r="F234" s="192"/>
      <c r="G234" s="192"/>
      <c r="H234" s="192"/>
      <c r="I234" s="192"/>
      <c r="J234" s="192"/>
      <c r="K234" s="192"/>
    </row>
    <row r="235" spans="1:11" s="197" customFormat="1">
      <c r="A235" s="325"/>
      <c r="F235" s="192"/>
      <c r="G235" s="192"/>
      <c r="H235" s="192"/>
      <c r="I235" s="192"/>
      <c r="J235" s="192"/>
      <c r="K235" s="192"/>
    </row>
    <row r="236" spans="1:11" s="197" customFormat="1">
      <c r="A236" s="325"/>
      <c r="F236" s="192"/>
      <c r="G236" s="192"/>
      <c r="H236" s="192"/>
      <c r="I236" s="192"/>
      <c r="J236" s="192"/>
      <c r="K236" s="192"/>
    </row>
    <row r="237" spans="1:11" s="197" customFormat="1">
      <c r="A237" s="325"/>
      <c r="F237" s="192"/>
      <c r="G237" s="192"/>
      <c r="H237" s="192"/>
      <c r="I237" s="192"/>
      <c r="J237" s="192"/>
      <c r="K237" s="192"/>
    </row>
    <row r="238" spans="1:11" s="197" customFormat="1">
      <c r="A238" s="325"/>
      <c r="F238" s="192"/>
      <c r="G238" s="192"/>
      <c r="H238" s="192"/>
      <c r="I238" s="192"/>
      <c r="J238" s="192"/>
      <c r="K238" s="192"/>
    </row>
    <row r="239" spans="1:11" s="197" customFormat="1">
      <c r="A239" s="325"/>
      <c r="F239" s="192"/>
      <c r="G239" s="192"/>
      <c r="H239" s="192"/>
      <c r="I239" s="192"/>
      <c r="J239" s="192"/>
      <c r="K239" s="192"/>
    </row>
    <row r="240" spans="1:11" s="197" customFormat="1">
      <c r="A240" s="325"/>
      <c r="F240" s="192"/>
      <c r="G240" s="192"/>
      <c r="H240" s="192"/>
      <c r="I240" s="192"/>
      <c r="J240" s="192"/>
      <c r="K240" s="192"/>
    </row>
    <row r="241" spans="1:11" s="197" customFormat="1">
      <c r="A241" s="325"/>
      <c r="F241" s="192"/>
      <c r="G241" s="192"/>
      <c r="H241" s="192"/>
      <c r="I241" s="192"/>
      <c r="J241" s="192"/>
      <c r="K241" s="192"/>
    </row>
    <row r="242" spans="1:11" s="197" customFormat="1">
      <c r="A242" s="325"/>
      <c r="F242" s="192"/>
      <c r="G242" s="192"/>
      <c r="H242" s="192"/>
      <c r="I242" s="192"/>
      <c r="J242" s="192"/>
      <c r="K242" s="192"/>
    </row>
    <row r="243" spans="1:11" s="197" customFormat="1">
      <c r="A243" s="325"/>
      <c r="F243" s="192"/>
      <c r="G243" s="192"/>
      <c r="H243" s="192"/>
      <c r="I243" s="192"/>
      <c r="J243" s="192"/>
      <c r="K243" s="192"/>
    </row>
    <row r="244" spans="1:11" s="197" customFormat="1">
      <c r="A244" s="325"/>
      <c r="F244" s="192"/>
      <c r="G244" s="192"/>
      <c r="H244" s="192"/>
      <c r="I244" s="192"/>
      <c r="J244" s="192"/>
      <c r="K244" s="192"/>
    </row>
    <row r="245" spans="1:11" s="197" customFormat="1">
      <c r="A245" s="325"/>
      <c r="F245" s="192"/>
      <c r="G245" s="192"/>
      <c r="H245" s="192"/>
      <c r="I245" s="192"/>
      <c r="J245" s="192"/>
      <c r="K245" s="192"/>
    </row>
    <row r="246" spans="1:11" s="197" customFormat="1">
      <c r="A246" s="325"/>
      <c r="F246" s="192"/>
      <c r="G246" s="192"/>
      <c r="H246" s="192"/>
      <c r="I246" s="192"/>
      <c r="J246" s="192"/>
      <c r="K246" s="192"/>
    </row>
    <row r="247" spans="1:11" s="197" customFormat="1">
      <c r="A247" s="325"/>
      <c r="F247" s="192"/>
      <c r="G247" s="192"/>
      <c r="H247" s="192"/>
      <c r="I247" s="192"/>
      <c r="J247" s="192"/>
      <c r="K247" s="192"/>
    </row>
    <row r="248" spans="1:11" s="197" customFormat="1">
      <c r="A248" s="325"/>
      <c r="F248" s="192"/>
      <c r="G248" s="192"/>
      <c r="H248" s="192"/>
      <c r="I248" s="192"/>
      <c r="J248" s="192"/>
      <c r="K248" s="192"/>
    </row>
    <row r="249" spans="1:11" s="197" customFormat="1">
      <c r="A249" s="325"/>
      <c r="F249" s="192"/>
      <c r="G249" s="192"/>
      <c r="H249" s="192"/>
      <c r="I249" s="192"/>
      <c r="J249" s="192"/>
      <c r="K249" s="192"/>
    </row>
    <row r="250" spans="1:11" s="197" customFormat="1">
      <c r="A250" s="325"/>
      <c r="F250" s="192"/>
      <c r="G250" s="192"/>
      <c r="H250" s="192"/>
      <c r="I250" s="192"/>
      <c r="J250" s="192"/>
      <c r="K250" s="192"/>
    </row>
    <row r="251" spans="1:11" s="197" customFormat="1">
      <c r="A251" s="325"/>
      <c r="F251" s="192"/>
      <c r="G251" s="192"/>
      <c r="H251" s="192"/>
      <c r="I251" s="192"/>
      <c r="J251" s="192"/>
      <c r="K251" s="192"/>
    </row>
    <row r="252" spans="1:11" s="197" customFormat="1">
      <c r="A252" s="325"/>
      <c r="F252" s="192"/>
      <c r="G252" s="192"/>
      <c r="H252" s="192"/>
      <c r="I252" s="192"/>
      <c r="J252" s="192"/>
      <c r="K252" s="192"/>
    </row>
    <row r="253" spans="1:11" s="197" customFormat="1">
      <c r="A253" s="325"/>
      <c r="F253" s="192"/>
      <c r="G253" s="192"/>
      <c r="H253" s="192"/>
      <c r="I253" s="192"/>
      <c r="J253" s="192"/>
      <c r="K253" s="192"/>
    </row>
    <row r="254" spans="1:11" s="197" customFormat="1">
      <c r="A254" s="325"/>
      <c r="F254" s="192"/>
      <c r="G254" s="192"/>
      <c r="H254" s="192"/>
      <c r="I254" s="192"/>
      <c r="J254" s="192"/>
      <c r="K254" s="192"/>
    </row>
    <row r="255" spans="1:11" s="197" customFormat="1">
      <c r="A255" s="325"/>
      <c r="F255" s="192"/>
      <c r="G255" s="192"/>
      <c r="H255" s="192"/>
      <c r="I255" s="192"/>
      <c r="J255" s="192"/>
      <c r="K255" s="192"/>
    </row>
    <row r="256" spans="1:11" s="197" customFormat="1">
      <c r="A256" s="325"/>
      <c r="F256" s="192"/>
      <c r="G256" s="192"/>
      <c r="H256" s="192"/>
      <c r="I256" s="192"/>
      <c r="J256" s="192"/>
      <c r="K256" s="192"/>
    </row>
    <row r="257" spans="1:11" s="197" customFormat="1">
      <c r="A257" s="325"/>
      <c r="F257" s="192"/>
      <c r="G257" s="192"/>
      <c r="H257" s="192"/>
      <c r="I257" s="192"/>
      <c r="J257" s="192"/>
      <c r="K257" s="192"/>
    </row>
    <row r="258" spans="1:11" s="197" customFormat="1">
      <c r="A258" s="325"/>
      <c r="F258" s="192"/>
      <c r="G258" s="192"/>
      <c r="H258" s="192"/>
      <c r="I258" s="192"/>
      <c r="J258" s="192"/>
      <c r="K258" s="192"/>
    </row>
    <row r="259" spans="1:11" s="197" customFormat="1">
      <c r="A259" s="325"/>
      <c r="F259" s="192"/>
      <c r="G259" s="192"/>
      <c r="H259" s="192"/>
      <c r="I259" s="192"/>
      <c r="J259" s="192"/>
      <c r="K259" s="192"/>
    </row>
    <row r="260" spans="1:11" s="197" customFormat="1">
      <c r="A260" s="325"/>
      <c r="F260" s="192"/>
      <c r="G260" s="192"/>
      <c r="H260" s="192"/>
      <c r="I260" s="192"/>
      <c r="J260" s="192"/>
      <c r="K260" s="192"/>
    </row>
    <row r="261" spans="1:11" s="197" customFormat="1">
      <c r="A261" s="325"/>
      <c r="F261" s="192"/>
      <c r="G261" s="192"/>
      <c r="H261" s="192"/>
      <c r="I261" s="192"/>
      <c r="J261" s="192"/>
      <c r="K261" s="192"/>
    </row>
    <row r="262" spans="1:11" s="197" customFormat="1">
      <c r="A262" s="325"/>
      <c r="F262" s="192"/>
      <c r="G262" s="192"/>
      <c r="H262" s="192"/>
      <c r="I262" s="192"/>
      <c r="J262" s="192"/>
      <c r="K262" s="192"/>
    </row>
    <row r="263" spans="1:11" s="197" customFormat="1">
      <c r="A263" s="325"/>
      <c r="F263" s="192"/>
      <c r="G263" s="192"/>
      <c r="H263" s="192"/>
      <c r="I263" s="192"/>
      <c r="J263" s="192"/>
      <c r="K263" s="192"/>
    </row>
    <row r="264" spans="1:11" s="197" customFormat="1">
      <c r="A264" s="325"/>
      <c r="F264" s="192"/>
      <c r="G264" s="192"/>
      <c r="H264" s="192"/>
      <c r="I264" s="192"/>
      <c r="J264" s="192"/>
      <c r="K264" s="192"/>
    </row>
    <row r="265" spans="1:11" s="197" customFormat="1">
      <c r="A265" s="325"/>
      <c r="F265" s="192"/>
      <c r="G265" s="192"/>
      <c r="H265" s="192"/>
      <c r="I265" s="192"/>
      <c r="J265" s="192"/>
      <c r="K265" s="192"/>
    </row>
    <row r="266" spans="1:11" s="197" customFormat="1">
      <c r="A266" s="325"/>
      <c r="F266" s="192"/>
      <c r="G266" s="192"/>
      <c r="H266" s="192"/>
      <c r="I266" s="192"/>
      <c r="J266" s="192"/>
      <c r="K266" s="192"/>
    </row>
    <row r="267" spans="1:11" s="197" customFormat="1">
      <c r="A267" s="325"/>
      <c r="F267" s="192"/>
      <c r="G267" s="192"/>
      <c r="H267" s="192"/>
      <c r="I267" s="192"/>
      <c r="J267" s="192"/>
      <c r="K267" s="192"/>
    </row>
    <row r="268" spans="1:11" s="197" customFormat="1">
      <c r="A268" s="325"/>
      <c r="F268" s="192"/>
      <c r="G268" s="192"/>
      <c r="H268" s="192"/>
      <c r="I268" s="192"/>
      <c r="J268" s="192"/>
      <c r="K268" s="192"/>
    </row>
    <row r="269" spans="1:11" s="197" customFormat="1">
      <c r="A269" s="325"/>
      <c r="F269" s="192"/>
      <c r="G269" s="192"/>
      <c r="H269" s="192"/>
      <c r="I269" s="192"/>
      <c r="J269" s="192"/>
      <c r="K269" s="192"/>
    </row>
    <row r="270" spans="1:11" s="197" customFormat="1">
      <c r="A270" s="325"/>
      <c r="F270" s="192"/>
      <c r="G270" s="192"/>
      <c r="H270" s="192"/>
      <c r="I270" s="192"/>
      <c r="J270" s="192"/>
      <c r="K270" s="192"/>
    </row>
    <row r="271" spans="1:11" s="197" customFormat="1">
      <c r="A271" s="325"/>
      <c r="F271" s="192"/>
      <c r="G271" s="192"/>
      <c r="H271" s="192"/>
      <c r="I271" s="192"/>
      <c r="J271" s="192"/>
      <c r="K271" s="192"/>
    </row>
    <row r="272" spans="1:11" s="197" customFormat="1">
      <c r="A272" s="325"/>
      <c r="F272" s="192"/>
      <c r="G272" s="192"/>
      <c r="H272" s="192"/>
      <c r="I272" s="192"/>
      <c r="J272" s="192"/>
      <c r="K272" s="192"/>
    </row>
    <row r="273" spans="1:11" s="197" customFormat="1">
      <c r="A273" s="325"/>
      <c r="F273" s="192"/>
      <c r="G273" s="192"/>
      <c r="H273" s="192"/>
      <c r="I273" s="192"/>
      <c r="J273" s="192"/>
      <c r="K273" s="192"/>
    </row>
    <row r="274" spans="1:11" s="197" customFormat="1">
      <c r="A274" s="325"/>
      <c r="F274" s="192"/>
      <c r="G274" s="192"/>
      <c r="H274" s="192"/>
      <c r="I274" s="192"/>
      <c r="J274" s="192"/>
      <c r="K274" s="192"/>
    </row>
    <row r="275" spans="1:11" s="197" customFormat="1">
      <c r="A275" s="325"/>
      <c r="F275" s="192"/>
      <c r="G275" s="192"/>
      <c r="H275" s="192"/>
      <c r="I275" s="192"/>
      <c r="J275" s="192"/>
      <c r="K275" s="192"/>
    </row>
    <row r="276" spans="1:11" s="197" customFormat="1">
      <c r="A276" s="325"/>
      <c r="F276" s="192"/>
      <c r="G276" s="192"/>
      <c r="H276" s="192"/>
      <c r="I276" s="192"/>
      <c r="J276" s="192"/>
      <c r="K276" s="192"/>
    </row>
    <row r="277" spans="1:11" s="197" customFormat="1">
      <c r="A277" s="325"/>
      <c r="F277" s="192"/>
      <c r="G277" s="192"/>
      <c r="H277" s="192"/>
      <c r="I277" s="192"/>
      <c r="J277" s="192"/>
      <c r="K277" s="192"/>
    </row>
    <row r="278" spans="1:11" s="197" customFormat="1">
      <c r="A278" s="325"/>
      <c r="F278" s="192"/>
      <c r="G278" s="192"/>
      <c r="H278" s="192"/>
      <c r="I278" s="192"/>
      <c r="J278" s="192"/>
      <c r="K278" s="192"/>
    </row>
    <row r="279" spans="1:11" s="197" customFormat="1">
      <c r="A279" s="325"/>
      <c r="F279" s="192"/>
      <c r="G279" s="192"/>
      <c r="H279" s="192"/>
      <c r="I279" s="192"/>
      <c r="J279" s="192"/>
      <c r="K279" s="192"/>
    </row>
    <row r="280" spans="1:11" s="197" customFormat="1">
      <c r="A280" s="325"/>
      <c r="F280" s="192"/>
      <c r="G280" s="192"/>
      <c r="H280" s="192"/>
      <c r="I280" s="192"/>
      <c r="J280" s="192"/>
      <c r="K280" s="192"/>
    </row>
    <row r="281" spans="1:11" s="197" customFormat="1">
      <c r="A281" s="325"/>
      <c r="F281" s="192"/>
      <c r="G281" s="192"/>
      <c r="H281" s="192"/>
      <c r="I281" s="192"/>
      <c r="J281" s="192"/>
      <c r="K281" s="192"/>
    </row>
    <row r="282" spans="1:11" s="197" customFormat="1">
      <c r="A282" s="325"/>
      <c r="F282" s="192"/>
      <c r="G282" s="192"/>
      <c r="H282" s="192"/>
      <c r="I282" s="192"/>
      <c r="J282" s="192"/>
      <c r="K282" s="192"/>
    </row>
    <row r="283" spans="1:11" s="197" customFormat="1">
      <c r="A283" s="325"/>
      <c r="F283" s="192"/>
      <c r="G283" s="192"/>
      <c r="H283" s="192"/>
      <c r="I283" s="192"/>
      <c r="J283" s="192"/>
      <c r="K283" s="192"/>
    </row>
    <row r="284" spans="1:11" s="197" customFormat="1">
      <c r="A284" s="325"/>
      <c r="F284" s="192"/>
      <c r="G284" s="192"/>
      <c r="H284" s="192"/>
      <c r="I284" s="192"/>
      <c r="J284" s="192"/>
      <c r="K284" s="192"/>
    </row>
    <row r="285" spans="1:11" s="197" customFormat="1">
      <c r="A285" s="325"/>
      <c r="F285" s="192"/>
      <c r="G285" s="192"/>
      <c r="H285" s="192"/>
      <c r="I285" s="192"/>
      <c r="J285" s="192"/>
      <c r="K285" s="192"/>
    </row>
    <row r="286" spans="1:11" s="197" customFormat="1">
      <c r="A286" s="325"/>
      <c r="F286" s="192"/>
      <c r="G286" s="192"/>
      <c r="H286" s="192"/>
      <c r="I286" s="192"/>
      <c r="J286" s="192"/>
      <c r="K286" s="192"/>
    </row>
    <row r="287" spans="1:11" s="197" customFormat="1">
      <c r="A287" s="325"/>
      <c r="F287" s="192"/>
      <c r="G287" s="192"/>
      <c r="H287" s="192"/>
      <c r="I287" s="192"/>
      <c r="J287" s="192"/>
      <c r="K287" s="192"/>
    </row>
    <row r="288" spans="1:11" s="197" customFormat="1">
      <c r="A288" s="325"/>
      <c r="F288" s="192"/>
      <c r="G288" s="192"/>
      <c r="H288" s="192"/>
      <c r="I288" s="192"/>
      <c r="J288" s="192"/>
      <c r="K288" s="192"/>
    </row>
    <row r="289" spans="1:11" s="197" customFormat="1">
      <c r="A289" s="325"/>
      <c r="F289" s="192"/>
      <c r="G289" s="192"/>
      <c r="H289" s="192"/>
      <c r="I289" s="192"/>
      <c r="J289" s="192"/>
      <c r="K289" s="192"/>
    </row>
    <row r="290" spans="1:11" s="197" customFormat="1">
      <c r="A290" s="325"/>
      <c r="F290" s="192"/>
      <c r="G290" s="192"/>
      <c r="H290" s="192"/>
      <c r="I290" s="192"/>
      <c r="J290" s="192"/>
      <c r="K290" s="192"/>
    </row>
    <row r="291" spans="1:11" s="197" customFormat="1">
      <c r="A291" s="325"/>
      <c r="F291" s="192"/>
      <c r="G291" s="192"/>
      <c r="H291" s="192"/>
      <c r="I291" s="192"/>
      <c r="J291" s="192"/>
      <c r="K291" s="192"/>
    </row>
    <row r="292" spans="1:11" s="197" customFormat="1">
      <c r="A292" s="325"/>
      <c r="F292" s="192"/>
      <c r="G292" s="192"/>
      <c r="H292" s="192"/>
      <c r="I292" s="192"/>
      <c r="J292" s="192"/>
      <c r="K292" s="192"/>
    </row>
    <row r="293" spans="1:11" s="197" customFormat="1">
      <c r="A293" s="325"/>
      <c r="F293" s="192"/>
      <c r="G293" s="192"/>
      <c r="H293" s="192"/>
      <c r="I293" s="192"/>
      <c r="J293" s="192"/>
      <c r="K293" s="192"/>
    </row>
    <row r="294" spans="1:11" s="197" customFormat="1">
      <c r="A294" s="325"/>
      <c r="F294" s="192"/>
      <c r="G294" s="192"/>
      <c r="H294" s="192"/>
      <c r="I294" s="192"/>
      <c r="J294" s="192"/>
      <c r="K294" s="192"/>
    </row>
    <row r="295" spans="1:11" s="197" customFormat="1">
      <c r="A295" s="325"/>
      <c r="F295" s="192"/>
      <c r="G295" s="192"/>
      <c r="H295" s="192"/>
      <c r="I295" s="192"/>
      <c r="J295" s="192"/>
      <c r="K295" s="192"/>
    </row>
    <row r="296" spans="1:11" s="197" customFormat="1">
      <c r="A296" s="325"/>
      <c r="F296" s="192"/>
      <c r="G296" s="192"/>
      <c r="H296" s="192"/>
      <c r="I296" s="192"/>
      <c r="J296" s="192"/>
      <c r="K296" s="192"/>
    </row>
    <row r="297" spans="1:11" s="197" customFormat="1">
      <c r="A297" s="325"/>
      <c r="F297" s="192"/>
      <c r="G297" s="192"/>
      <c r="H297" s="192"/>
      <c r="I297" s="192"/>
      <c r="J297" s="192"/>
      <c r="K297" s="192"/>
    </row>
    <row r="298" spans="1:11" s="197" customFormat="1">
      <c r="A298" s="325"/>
      <c r="F298" s="192"/>
      <c r="G298" s="192"/>
      <c r="H298" s="192"/>
      <c r="I298" s="192"/>
      <c r="J298" s="192"/>
      <c r="K298" s="192"/>
    </row>
    <row r="299" spans="1:11" s="197" customFormat="1">
      <c r="A299" s="325"/>
      <c r="F299" s="192"/>
      <c r="G299" s="192"/>
      <c r="H299" s="192"/>
      <c r="I299" s="192"/>
      <c r="J299" s="192"/>
      <c r="K299" s="192"/>
    </row>
    <row r="300" spans="1:11" s="197" customFormat="1">
      <c r="A300" s="325"/>
      <c r="F300" s="192"/>
      <c r="G300" s="192"/>
      <c r="H300" s="192"/>
      <c r="I300" s="192"/>
      <c r="J300" s="192"/>
      <c r="K300" s="192"/>
    </row>
    <row r="301" spans="1:11" s="197" customFormat="1">
      <c r="A301" s="325"/>
      <c r="F301" s="192"/>
      <c r="G301" s="192"/>
      <c r="H301" s="192"/>
      <c r="I301" s="192"/>
      <c r="J301" s="192"/>
      <c r="K301" s="192"/>
    </row>
    <row r="302" spans="1:11" s="197" customFormat="1">
      <c r="A302" s="325"/>
      <c r="F302" s="192"/>
      <c r="G302" s="192"/>
      <c r="H302" s="192"/>
      <c r="I302" s="192"/>
      <c r="J302" s="192"/>
      <c r="K302" s="192"/>
    </row>
    <row r="303" spans="1:11" s="197" customFormat="1">
      <c r="A303" s="325"/>
      <c r="F303" s="192"/>
      <c r="G303" s="192"/>
      <c r="H303" s="192"/>
      <c r="I303" s="192"/>
      <c r="J303" s="192"/>
      <c r="K303" s="192"/>
    </row>
    <row r="304" spans="1:11" s="197" customFormat="1">
      <c r="A304" s="325"/>
      <c r="F304" s="192"/>
      <c r="G304" s="192"/>
      <c r="H304" s="192"/>
      <c r="I304" s="192"/>
      <c r="J304" s="192"/>
      <c r="K304" s="192"/>
    </row>
    <row r="305" spans="1:11" s="197" customFormat="1">
      <c r="A305" s="325"/>
      <c r="F305" s="192"/>
      <c r="G305" s="192"/>
      <c r="H305" s="192"/>
      <c r="I305" s="192"/>
      <c r="J305" s="192"/>
      <c r="K305" s="192"/>
    </row>
    <row r="306" spans="1:11" s="197" customFormat="1">
      <c r="A306" s="325"/>
      <c r="F306" s="192"/>
      <c r="G306" s="192"/>
      <c r="H306" s="192"/>
      <c r="I306" s="192"/>
      <c r="J306" s="192"/>
      <c r="K306" s="192"/>
    </row>
    <row r="307" spans="1:11" s="197" customFormat="1">
      <c r="A307" s="325"/>
      <c r="F307" s="192"/>
      <c r="G307" s="192"/>
      <c r="H307" s="192"/>
      <c r="I307" s="192"/>
      <c r="J307" s="192"/>
      <c r="K307" s="192"/>
    </row>
    <row r="308" spans="1:11" s="197" customFormat="1">
      <c r="A308" s="325"/>
      <c r="F308" s="192"/>
      <c r="G308" s="192"/>
      <c r="H308" s="192"/>
      <c r="I308" s="192"/>
      <c r="J308" s="192"/>
      <c r="K308" s="192"/>
    </row>
    <row r="309" spans="1:11" s="197" customFormat="1">
      <c r="A309" s="325"/>
      <c r="F309" s="192"/>
      <c r="G309" s="192"/>
      <c r="H309" s="192"/>
      <c r="I309" s="192"/>
      <c r="J309" s="192"/>
      <c r="K309" s="192"/>
    </row>
    <row r="310" spans="1:11" s="197" customFormat="1">
      <c r="A310" s="325"/>
      <c r="F310" s="192"/>
      <c r="G310" s="192"/>
      <c r="H310" s="192"/>
      <c r="I310" s="192"/>
      <c r="J310" s="192"/>
      <c r="K310" s="192"/>
    </row>
    <row r="311" spans="1:11" s="197" customFormat="1">
      <c r="A311" s="325"/>
      <c r="F311" s="192"/>
      <c r="G311" s="192"/>
      <c r="H311" s="192"/>
      <c r="I311" s="192"/>
      <c r="J311" s="192"/>
      <c r="K311" s="192"/>
    </row>
    <row r="312" spans="1:11" s="197" customFormat="1">
      <c r="A312" s="325"/>
      <c r="F312" s="192"/>
      <c r="G312" s="192"/>
      <c r="H312" s="192"/>
      <c r="I312" s="192"/>
      <c r="J312" s="192"/>
      <c r="K312" s="192"/>
    </row>
    <row r="313" spans="1:11" s="197" customFormat="1">
      <c r="A313" s="325"/>
      <c r="F313" s="192"/>
      <c r="G313" s="192"/>
      <c r="H313" s="192"/>
      <c r="I313" s="192"/>
      <c r="J313" s="192"/>
      <c r="K313" s="192"/>
    </row>
    <row r="314" spans="1:11" s="197" customFormat="1">
      <c r="A314" s="325"/>
      <c r="F314" s="192"/>
      <c r="G314" s="192"/>
      <c r="H314" s="192"/>
      <c r="I314" s="192"/>
      <c r="J314" s="192"/>
      <c r="K314" s="192"/>
    </row>
    <row r="315" spans="1:11" s="197" customFormat="1">
      <c r="A315" s="325"/>
      <c r="F315" s="192"/>
      <c r="G315" s="192"/>
      <c r="H315" s="192"/>
      <c r="I315" s="192"/>
      <c r="J315" s="192"/>
      <c r="K315" s="192"/>
    </row>
    <row r="316" spans="1:11" s="197" customFormat="1">
      <c r="A316" s="325"/>
      <c r="F316" s="192"/>
      <c r="G316" s="192"/>
      <c r="H316" s="192"/>
      <c r="I316" s="192"/>
      <c r="J316" s="192"/>
      <c r="K316" s="192"/>
    </row>
    <row r="317" spans="1:11" s="197" customFormat="1">
      <c r="A317" s="325"/>
      <c r="F317" s="192"/>
      <c r="G317" s="192"/>
      <c r="H317" s="192"/>
      <c r="I317" s="192"/>
      <c r="J317" s="192"/>
      <c r="K317" s="192"/>
    </row>
    <row r="318" spans="1:11" s="197" customFormat="1">
      <c r="A318" s="325"/>
      <c r="F318" s="192"/>
      <c r="G318" s="192"/>
      <c r="H318" s="192"/>
      <c r="I318" s="192"/>
      <c r="J318" s="192"/>
      <c r="K318" s="192"/>
    </row>
    <row r="319" spans="1:11" s="197" customFormat="1">
      <c r="A319" s="325"/>
      <c r="F319" s="192"/>
      <c r="G319" s="192"/>
      <c r="H319" s="192"/>
      <c r="I319" s="192"/>
      <c r="J319" s="192"/>
      <c r="K319" s="192"/>
    </row>
    <row r="320" spans="1:11" s="197" customFormat="1">
      <c r="A320" s="325"/>
      <c r="F320" s="192"/>
      <c r="G320" s="192"/>
      <c r="H320" s="192"/>
      <c r="I320" s="192"/>
      <c r="J320" s="192"/>
      <c r="K320" s="192"/>
    </row>
    <row r="321" spans="1:11" s="197" customFormat="1">
      <c r="A321" s="325"/>
      <c r="F321" s="192"/>
      <c r="G321" s="192"/>
      <c r="H321" s="192"/>
      <c r="I321" s="192"/>
      <c r="J321" s="192"/>
      <c r="K321" s="192"/>
    </row>
    <row r="322" spans="1:11" s="197" customFormat="1">
      <c r="A322" s="325"/>
      <c r="F322" s="192"/>
      <c r="G322" s="192"/>
      <c r="H322" s="192"/>
      <c r="I322" s="192"/>
      <c r="J322" s="192"/>
      <c r="K322" s="192"/>
    </row>
    <row r="323" spans="1:11" s="197" customFormat="1">
      <c r="A323" s="325"/>
      <c r="F323" s="192"/>
      <c r="G323" s="192"/>
      <c r="H323" s="192"/>
      <c r="I323" s="192"/>
      <c r="J323" s="192"/>
      <c r="K323" s="192"/>
    </row>
    <row r="324" spans="1:11" s="197" customFormat="1">
      <c r="A324" s="325"/>
      <c r="F324" s="192"/>
      <c r="G324" s="192"/>
      <c r="H324" s="192"/>
      <c r="I324" s="192"/>
      <c r="J324" s="192"/>
      <c r="K324" s="192"/>
    </row>
    <row r="325" spans="1:11" s="197" customFormat="1">
      <c r="A325" s="325"/>
      <c r="F325" s="192"/>
      <c r="G325" s="192"/>
      <c r="H325" s="192"/>
      <c r="I325" s="192"/>
      <c r="J325" s="192"/>
      <c r="K325" s="192"/>
    </row>
    <row r="326" spans="1:11" s="197" customFormat="1">
      <c r="A326" s="325"/>
      <c r="F326" s="192"/>
      <c r="G326" s="192"/>
      <c r="H326" s="192"/>
      <c r="I326" s="192"/>
      <c r="J326" s="192"/>
      <c r="K326" s="192"/>
    </row>
    <row r="327" spans="1:11" s="197" customFormat="1">
      <c r="A327" s="325"/>
      <c r="F327" s="192"/>
      <c r="G327" s="192"/>
      <c r="H327" s="192"/>
      <c r="I327" s="192"/>
      <c r="J327" s="192"/>
      <c r="K327" s="192"/>
    </row>
    <row r="328" spans="1:11" s="197" customFormat="1">
      <c r="A328" s="325"/>
      <c r="F328" s="192"/>
      <c r="G328" s="192"/>
      <c r="H328" s="192"/>
      <c r="I328" s="192"/>
      <c r="J328" s="192"/>
      <c r="K328" s="192"/>
    </row>
    <row r="329" spans="1:11" s="197" customFormat="1">
      <c r="A329" s="325"/>
      <c r="F329" s="192"/>
      <c r="G329" s="192"/>
      <c r="H329" s="192"/>
      <c r="I329" s="192"/>
      <c r="J329" s="192"/>
      <c r="K329" s="192"/>
    </row>
    <row r="330" spans="1:11" s="197" customFormat="1">
      <c r="A330" s="325"/>
      <c r="F330" s="192"/>
      <c r="G330" s="192"/>
      <c r="H330" s="192"/>
      <c r="I330" s="192"/>
      <c r="J330" s="192"/>
      <c r="K330" s="192"/>
    </row>
    <row r="331" spans="1:11" s="197" customFormat="1">
      <c r="A331" s="325"/>
      <c r="F331" s="192"/>
      <c r="G331" s="192"/>
      <c r="H331" s="192"/>
      <c r="I331" s="192"/>
      <c r="J331" s="192"/>
      <c r="K331" s="192"/>
    </row>
    <row r="332" spans="1:11" s="197" customFormat="1">
      <c r="A332" s="325"/>
      <c r="F332" s="192"/>
      <c r="G332" s="192"/>
      <c r="H332" s="192"/>
      <c r="I332" s="192"/>
      <c r="J332" s="192"/>
      <c r="K332" s="192"/>
    </row>
    <row r="333" spans="1:11" s="197" customFormat="1">
      <c r="A333" s="325"/>
      <c r="F333" s="192"/>
      <c r="G333" s="192"/>
      <c r="H333" s="192"/>
      <c r="I333" s="192"/>
      <c r="J333" s="192"/>
      <c r="K333" s="192"/>
    </row>
    <row r="334" spans="1:11" s="197" customFormat="1">
      <c r="A334" s="325"/>
      <c r="F334" s="192"/>
      <c r="G334" s="192"/>
      <c r="H334" s="192"/>
      <c r="I334" s="192"/>
      <c r="J334" s="192"/>
      <c r="K334" s="192"/>
    </row>
    <row r="335" spans="1:11" s="197" customFormat="1">
      <c r="A335" s="325"/>
      <c r="F335" s="192"/>
      <c r="G335" s="192"/>
      <c r="H335" s="192"/>
      <c r="I335" s="192"/>
      <c r="J335" s="192"/>
      <c r="K335" s="192"/>
    </row>
    <row r="336" spans="1:11" s="197" customFormat="1">
      <c r="A336" s="325"/>
      <c r="F336" s="192"/>
      <c r="G336" s="192"/>
      <c r="H336" s="192"/>
      <c r="I336" s="192"/>
      <c r="J336" s="192"/>
      <c r="K336" s="192"/>
    </row>
    <row r="337" spans="1:11" s="197" customFormat="1">
      <c r="A337" s="325"/>
      <c r="F337" s="192"/>
      <c r="G337" s="192"/>
      <c r="H337" s="192"/>
      <c r="I337" s="192"/>
      <c r="J337" s="192"/>
      <c r="K337" s="192"/>
    </row>
    <row r="338" spans="1:11" s="197" customFormat="1">
      <c r="A338" s="325"/>
      <c r="F338" s="192"/>
      <c r="G338" s="192"/>
      <c r="H338" s="192"/>
      <c r="I338" s="192"/>
      <c r="J338" s="192"/>
      <c r="K338" s="192"/>
    </row>
    <row r="339" spans="1:11" s="197" customFormat="1">
      <c r="A339" s="325"/>
      <c r="F339" s="192"/>
      <c r="G339" s="192"/>
      <c r="H339" s="192"/>
      <c r="I339" s="192"/>
      <c r="J339" s="192"/>
      <c r="K339" s="192"/>
    </row>
    <row r="340" spans="1:11" s="197" customFormat="1">
      <c r="A340" s="325"/>
      <c r="F340" s="192"/>
      <c r="G340" s="192"/>
      <c r="H340" s="192"/>
      <c r="I340" s="192"/>
      <c r="J340" s="192"/>
      <c r="K340" s="192"/>
    </row>
    <row r="341" spans="1:11" s="197" customFormat="1">
      <c r="A341" s="325"/>
      <c r="F341" s="192"/>
      <c r="G341" s="192"/>
      <c r="H341" s="192"/>
      <c r="I341" s="192"/>
      <c r="J341" s="192"/>
      <c r="K341" s="192"/>
    </row>
    <row r="342" spans="1:11" s="197" customFormat="1">
      <c r="A342" s="325"/>
      <c r="F342" s="192"/>
      <c r="G342" s="192"/>
      <c r="H342" s="192"/>
      <c r="I342" s="192"/>
      <c r="J342" s="192"/>
      <c r="K342" s="192"/>
    </row>
    <row r="343" spans="1:11" s="197" customFormat="1">
      <c r="A343" s="325"/>
      <c r="F343" s="192"/>
      <c r="G343" s="192"/>
      <c r="H343" s="192"/>
      <c r="I343" s="192"/>
      <c r="J343" s="192"/>
      <c r="K343" s="192"/>
    </row>
    <row r="344" spans="1:11" s="197" customFormat="1">
      <c r="A344" s="325"/>
      <c r="F344" s="192"/>
      <c r="G344" s="192"/>
      <c r="H344" s="192"/>
      <c r="I344" s="192"/>
      <c r="J344" s="192"/>
      <c r="K344" s="192"/>
    </row>
    <row r="345" spans="1:11" s="197" customFormat="1">
      <c r="A345" s="325"/>
      <c r="F345" s="192"/>
      <c r="G345" s="192"/>
      <c r="H345" s="192"/>
      <c r="I345" s="192"/>
      <c r="J345" s="192"/>
      <c r="K345" s="192"/>
    </row>
    <row r="346" spans="1:11" s="197" customFormat="1">
      <c r="A346" s="325"/>
      <c r="F346" s="192"/>
      <c r="G346" s="192"/>
      <c r="H346" s="192"/>
      <c r="I346" s="192"/>
      <c r="J346" s="192"/>
      <c r="K346" s="192"/>
    </row>
    <row r="347" spans="1:11" s="197" customFormat="1">
      <c r="A347" s="325"/>
      <c r="F347" s="192"/>
      <c r="G347" s="192"/>
      <c r="H347" s="192"/>
      <c r="I347" s="192"/>
      <c r="J347" s="192"/>
      <c r="K347" s="192"/>
    </row>
    <row r="348" spans="1:11" s="197" customFormat="1">
      <c r="A348" s="325"/>
      <c r="F348" s="192"/>
      <c r="G348" s="192"/>
      <c r="H348" s="192"/>
      <c r="I348" s="192"/>
      <c r="J348" s="192"/>
      <c r="K348" s="192"/>
    </row>
    <row r="349" spans="1:11" s="197" customFormat="1">
      <c r="A349" s="325"/>
      <c r="F349" s="192"/>
      <c r="G349" s="192"/>
      <c r="H349" s="192"/>
      <c r="I349" s="192"/>
      <c r="J349" s="192"/>
      <c r="K349" s="192"/>
    </row>
  </sheetData>
  <mergeCells count="63">
    <mergeCell ref="J48:K48"/>
    <mergeCell ref="A49:K49"/>
    <mergeCell ref="J50:K50"/>
    <mergeCell ref="A93:K93"/>
    <mergeCell ref="A111:K111"/>
    <mergeCell ref="B30:F30"/>
    <mergeCell ref="G37:I37"/>
    <mergeCell ref="G25:K25"/>
    <mergeCell ref="A1:B6"/>
    <mergeCell ref="A11:B11"/>
    <mergeCell ref="G23:K23"/>
    <mergeCell ref="G15:K15"/>
    <mergeCell ref="G14:K14"/>
    <mergeCell ref="G12:K12"/>
    <mergeCell ref="G10:K10"/>
    <mergeCell ref="G9:K9"/>
    <mergeCell ref="G18:K18"/>
    <mergeCell ref="G22:K22"/>
    <mergeCell ref="G24:K24"/>
    <mergeCell ref="G8:K8"/>
    <mergeCell ref="A21:B21"/>
    <mergeCell ref="G1:K1"/>
    <mergeCell ref="G2:K2"/>
    <mergeCell ref="G3:K3"/>
    <mergeCell ref="G4:K4"/>
    <mergeCell ref="G5:I5"/>
    <mergeCell ref="A44:K44"/>
    <mergeCell ref="B42:F42"/>
    <mergeCell ref="A43:K43"/>
    <mergeCell ref="A46:A47"/>
    <mergeCell ref="B46:B47"/>
    <mergeCell ref="C46:C47"/>
    <mergeCell ref="D46:D47"/>
    <mergeCell ref="E46:E47"/>
    <mergeCell ref="F46:F47"/>
    <mergeCell ref="B31:F31"/>
    <mergeCell ref="B32:F32"/>
    <mergeCell ref="B38:F38"/>
    <mergeCell ref="B41:F41"/>
    <mergeCell ref="G38:I38"/>
    <mergeCell ref="B40:F40"/>
    <mergeCell ref="B39:F39"/>
    <mergeCell ref="A18:B18"/>
    <mergeCell ref="A15:B15"/>
    <mergeCell ref="A14:B14"/>
    <mergeCell ref="A20:B20"/>
    <mergeCell ref="A16:B16"/>
    <mergeCell ref="G20:J20"/>
    <mergeCell ref="C198:F198"/>
    <mergeCell ref="I198:K198"/>
    <mergeCell ref="A160:K160"/>
    <mergeCell ref="A169:K169"/>
    <mergeCell ref="A178:K178"/>
    <mergeCell ref="A197:B197"/>
    <mergeCell ref="C197:F197"/>
    <mergeCell ref="I197:K197"/>
    <mergeCell ref="G46:J46"/>
    <mergeCell ref="B37:F37"/>
    <mergeCell ref="B33:F33"/>
    <mergeCell ref="A23:B23"/>
    <mergeCell ref="B34:F34"/>
    <mergeCell ref="B35:F35"/>
    <mergeCell ref="B36:F36"/>
  </mergeCells>
  <phoneticPr fontId="3" type="noConversion"/>
  <pageMargins left="0.59055118110236227" right="0.59055118110236227" top="0.98425196850393704" bottom="0.39370078740157483" header="0.39370078740157483" footer="0.19685039370078741"/>
  <pageSetup paperSize="9" scale="58" fitToHeight="9" orientation="landscape" verticalDpi="300" r:id="rId1"/>
  <headerFooter alignWithMargins="0"/>
  <rowBreaks count="1" manualBreakCount="1">
    <brk id="4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</sheetPr>
  <dimension ref="A2:K355"/>
  <sheetViews>
    <sheetView view="pageBreakPreview" topLeftCell="A127" zoomScale="70" zoomScaleSheetLayoutView="70" workbookViewId="0">
      <selection activeCell="B132" sqref="B132"/>
    </sheetView>
  </sheetViews>
  <sheetFormatPr defaultRowHeight="18.75"/>
  <cols>
    <col min="1" max="1" width="5.85546875" style="79" customWidth="1"/>
    <col min="2" max="2" width="57.7109375" style="79" customWidth="1"/>
    <col min="3" max="3" width="12" style="78" customWidth="1"/>
    <col min="4" max="4" width="17.5703125" style="78" customWidth="1"/>
    <col min="5" max="5" width="16.7109375" style="78" customWidth="1"/>
    <col min="6" max="6" width="16.140625" style="78" customWidth="1"/>
    <col min="7" max="7" width="16" style="78" customWidth="1"/>
    <col min="8" max="8" width="16.28515625" style="79" customWidth="1"/>
    <col min="9" max="9" width="16.85546875" style="79" customWidth="1"/>
    <col min="10" max="10" width="16.140625" style="79" customWidth="1"/>
    <col min="11" max="11" width="16.42578125" style="79" customWidth="1"/>
    <col min="12" max="16384" width="9.140625" style="79"/>
  </cols>
  <sheetData>
    <row r="2" spans="1:11" ht="22.5">
      <c r="B2" s="241" t="s">
        <v>197</v>
      </c>
      <c r="C2" s="241"/>
      <c r="D2" s="241"/>
      <c r="E2" s="241"/>
      <c r="F2" s="241"/>
      <c r="G2" s="241"/>
      <c r="H2" s="241"/>
      <c r="I2" s="241"/>
    </row>
    <row r="3" spans="1:11">
      <c r="B3" s="128"/>
      <c r="C3" s="129"/>
      <c r="D3" s="128"/>
      <c r="E3" s="128"/>
      <c r="F3" s="128"/>
      <c r="G3" s="129"/>
      <c r="H3" s="128"/>
      <c r="I3" s="128"/>
      <c r="K3" s="79" t="s">
        <v>147</v>
      </c>
    </row>
    <row r="4" spans="1:11" ht="41.25" customHeight="1">
      <c r="A4" s="242" t="s">
        <v>237</v>
      </c>
      <c r="B4" s="242" t="s">
        <v>64</v>
      </c>
      <c r="C4" s="244" t="s">
        <v>13</v>
      </c>
      <c r="D4" s="244" t="s">
        <v>232</v>
      </c>
      <c r="E4" s="244" t="s">
        <v>231</v>
      </c>
      <c r="F4" s="244" t="s">
        <v>228</v>
      </c>
      <c r="G4" s="246" t="s">
        <v>230</v>
      </c>
      <c r="H4" s="248" t="s">
        <v>122</v>
      </c>
      <c r="I4" s="249"/>
      <c r="J4" s="249"/>
      <c r="K4" s="250"/>
    </row>
    <row r="5" spans="1:11" ht="63.75" customHeight="1">
      <c r="A5" s="243"/>
      <c r="B5" s="243"/>
      <c r="C5" s="245"/>
      <c r="D5" s="245"/>
      <c r="E5" s="245"/>
      <c r="F5" s="245"/>
      <c r="G5" s="247"/>
      <c r="H5" s="66" t="s">
        <v>50</v>
      </c>
      <c r="I5" s="66" t="s">
        <v>51</v>
      </c>
      <c r="J5" s="66" t="s">
        <v>52</v>
      </c>
      <c r="K5" s="66" t="s">
        <v>24</v>
      </c>
    </row>
    <row r="6" spans="1:11" ht="30.75" customHeight="1">
      <c r="A6" s="130">
        <v>1</v>
      </c>
      <c r="B6" s="130">
        <v>2</v>
      </c>
      <c r="C6" s="124">
        <v>3</v>
      </c>
      <c r="D6" s="124">
        <v>4</v>
      </c>
      <c r="E6" s="124">
        <v>5</v>
      </c>
      <c r="F6" s="124">
        <v>6</v>
      </c>
      <c r="G6" s="124">
        <v>7</v>
      </c>
      <c r="H6" s="124">
        <v>8</v>
      </c>
      <c r="I6" s="124">
        <v>9</v>
      </c>
      <c r="J6" s="130">
        <v>10</v>
      </c>
      <c r="K6" s="130">
        <v>11</v>
      </c>
    </row>
    <row r="7" spans="1:11" ht="30.75" customHeight="1">
      <c r="A7" s="235" t="s">
        <v>168</v>
      </c>
      <c r="B7" s="236"/>
      <c r="C7" s="124"/>
      <c r="D7" s="326">
        <f>D8+D11+D22+D24</f>
        <v>51433.999999999993</v>
      </c>
      <c r="E7" s="326">
        <f>E8+E11+E22+E24</f>
        <v>115606.20000000001</v>
      </c>
      <c r="F7" s="326">
        <f>F8+F11+F22+F24</f>
        <v>86908.400000000009</v>
      </c>
      <c r="G7" s="326">
        <f>H7+I7+J7+K7</f>
        <v>76954.899999999994</v>
      </c>
      <c r="H7" s="326">
        <f>H8+H11+H22+H24</f>
        <v>19202.3</v>
      </c>
      <c r="I7" s="326">
        <f>I8+I11+I22+I24</f>
        <v>18996.099999999999</v>
      </c>
      <c r="J7" s="327">
        <f>J8+J11+J22+J24</f>
        <v>18794.099999999999</v>
      </c>
      <c r="K7" s="327">
        <f>K8+K11+K22+K24</f>
        <v>19962.399999999998</v>
      </c>
    </row>
    <row r="8" spans="1:11" ht="46.5" customHeight="1">
      <c r="A8" s="228" t="s">
        <v>167</v>
      </c>
      <c r="B8" s="229"/>
      <c r="C8" s="156">
        <v>1000</v>
      </c>
      <c r="D8" s="60">
        <f>D9+D10</f>
        <v>30201.3</v>
      </c>
      <c r="E8" s="60">
        <f>E9+E10</f>
        <v>94220.1</v>
      </c>
      <c r="F8" s="60">
        <f>F9+F10</f>
        <v>61775.3</v>
      </c>
      <c r="G8" s="60">
        <f>SUM(H8:K8)</f>
        <v>67320.299999999988</v>
      </c>
      <c r="H8" s="60">
        <f>H9+H10</f>
        <v>15820.3</v>
      </c>
      <c r="I8" s="60">
        <f>I9+I10</f>
        <v>17333.3</v>
      </c>
      <c r="J8" s="60">
        <f>J9+J10</f>
        <v>17333.3</v>
      </c>
      <c r="K8" s="60">
        <f>K9+K10</f>
        <v>16833.399999999998</v>
      </c>
    </row>
    <row r="9" spans="1:11" ht="39" customHeight="1">
      <c r="A9" s="157"/>
      <c r="B9" s="161" t="s">
        <v>711</v>
      </c>
      <c r="C9" s="124"/>
      <c r="D9" s="53">
        <v>29505.7</v>
      </c>
      <c r="E9" s="53">
        <v>93943.1</v>
      </c>
      <c r="F9" s="53">
        <v>61382.8</v>
      </c>
      <c r="G9" s="53">
        <f>H9+I9+J9+K9</f>
        <v>66140.100000000006</v>
      </c>
      <c r="H9" s="53">
        <v>15535</v>
      </c>
      <c r="I9" s="53">
        <v>17035</v>
      </c>
      <c r="J9" s="158">
        <v>17035</v>
      </c>
      <c r="K9" s="158">
        <v>16535.099999999999</v>
      </c>
    </row>
    <row r="10" spans="1:11" ht="45.75" customHeight="1">
      <c r="A10" s="157"/>
      <c r="B10" s="161" t="s">
        <v>710</v>
      </c>
      <c r="C10" s="124"/>
      <c r="D10" s="53">
        <v>695.6</v>
      </c>
      <c r="E10" s="53">
        <v>277</v>
      </c>
      <c r="F10" s="53">
        <f>360.7+31.8</f>
        <v>392.5</v>
      </c>
      <c r="G10" s="53">
        <f t="shared" ref="G10:G123" si="0">SUM(H10:K10)</f>
        <v>1180.2</v>
      </c>
      <c r="H10" s="53">
        <v>285.3</v>
      </c>
      <c r="I10" s="53">
        <v>298.3</v>
      </c>
      <c r="J10" s="158">
        <v>298.3</v>
      </c>
      <c r="K10" s="158">
        <v>298.3</v>
      </c>
    </row>
    <row r="11" spans="1:11" ht="30.75" customHeight="1">
      <c r="A11" s="233" t="s">
        <v>86</v>
      </c>
      <c r="B11" s="234"/>
      <c r="C11" s="156">
        <v>1040</v>
      </c>
      <c r="D11" s="60">
        <f>D12+D14+D15+D16+D17+D18+D19+D20+D21</f>
        <v>19304.8</v>
      </c>
      <c r="E11" s="60">
        <f>E12+E14+E15+E16+E17+E18+E19+E20+E21</f>
        <v>18929.099999999999</v>
      </c>
      <c r="F11" s="60">
        <f>F12+F14+F15+F16+F17+F18+F19+F20+F21+F13</f>
        <v>22650.799999999999</v>
      </c>
      <c r="G11" s="60">
        <f t="shared" si="0"/>
        <v>6932.5</v>
      </c>
      <c r="H11" s="60">
        <f>H12+H14+H15+H16+H17+H18+H19+H20+H21</f>
        <v>2707</v>
      </c>
      <c r="I11" s="60">
        <f>I12+I14+I15+I16+I17+I18+I19+I20+I21</f>
        <v>987.10000000000014</v>
      </c>
      <c r="J11" s="159">
        <f>J12+J14+J15+J16+J17+J18+J19+J20+J21</f>
        <v>785.10000000000014</v>
      </c>
      <c r="K11" s="159">
        <f>K12+K14+K15+K16+K17+K18+K19+K20+K21</f>
        <v>2453.2999999999997</v>
      </c>
    </row>
    <row r="12" spans="1:11" ht="25.5" customHeight="1">
      <c r="A12" s="160"/>
      <c r="B12" s="166" t="s">
        <v>754</v>
      </c>
      <c r="C12" s="156"/>
      <c r="D12" s="53">
        <v>9168.9</v>
      </c>
      <c r="E12" s="53">
        <v>18539.099999999999</v>
      </c>
      <c r="F12" s="53">
        <v>18227.5</v>
      </c>
      <c r="G12" s="53">
        <f>H12+I12+J12+K12</f>
        <v>5878</v>
      </c>
      <c r="H12" s="53">
        <v>2431.8000000000002</v>
      </c>
      <c r="I12" s="53">
        <v>731.7</v>
      </c>
      <c r="J12" s="158">
        <v>531.70000000000005</v>
      </c>
      <c r="K12" s="158">
        <v>2182.8000000000002</v>
      </c>
    </row>
    <row r="13" spans="1:11" ht="25.5" customHeight="1">
      <c r="A13" s="160"/>
      <c r="B13" s="191" t="s">
        <v>810</v>
      </c>
      <c r="C13" s="156"/>
      <c r="D13" s="53"/>
      <c r="E13" s="53"/>
      <c r="F13" s="53">
        <v>104.2</v>
      </c>
      <c r="G13" s="53"/>
      <c r="H13" s="53"/>
      <c r="I13" s="53"/>
      <c r="J13" s="158"/>
      <c r="K13" s="158"/>
    </row>
    <row r="14" spans="1:11" ht="25.5" customHeight="1">
      <c r="A14" s="160"/>
      <c r="B14" s="161" t="s">
        <v>712</v>
      </c>
      <c r="C14" s="156"/>
      <c r="D14" s="53">
        <v>6394.5</v>
      </c>
      <c r="E14" s="53"/>
      <c r="F14" s="53"/>
      <c r="G14" s="53">
        <v>0</v>
      </c>
      <c r="H14" s="53"/>
      <c r="I14" s="53"/>
      <c r="J14" s="158"/>
      <c r="K14" s="158"/>
    </row>
    <row r="15" spans="1:11" ht="36.75" customHeight="1">
      <c r="A15" s="160"/>
      <c r="B15" s="161" t="s">
        <v>713</v>
      </c>
      <c r="C15" s="156"/>
      <c r="D15" s="53">
        <v>145</v>
      </c>
      <c r="E15" s="53">
        <v>358</v>
      </c>
      <c r="F15" s="53">
        <v>489.9</v>
      </c>
      <c r="G15" s="53">
        <f>H15+I15+J15+K15</f>
        <v>722.8</v>
      </c>
      <c r="H15" s="53">
        <v>180.7</v>
      </c>
      <c r="I15" s="53">
        <v>180.7</v>
      </c>
      <c r="J15" s="158">
        <v>180.7</v>
      </c>
      <c r="K15" s="158">
        <v>180.7</v>
      </c>
    </row>
    <row r="16" spans="1:11" ht="44.25" customHeight="1">
      <c r="A16" s="130"/>
      <c r="B16" s="161" t="s">
        <v>796</v>
      </c>
      <c r="C16" s="124"/>
      <c r="D16" s="53">
        <v>15.2</v>
      </c>
      <c r="E16" s="53">
        <v>1.5</v>
      </c>
      <c r="F16" s="53">
        <v>42.8</v>
      </c>
      <c r="G16" s="53">
        <f t="shared" si="0"/>
        <v>319.60000000000002</v>
      </c>
      <c r="H16" s="53">
        <v>84.5</v>
      </c>
      <c r="I16" s="53">
        <v>74</v>
      </c>
      <c r="J16" s="158">
        <v>72</v>
      </c>
      <c r="K16" s="158">
        <v>89.1</v>
      </c>
    </row>
    <row r="17" spans="1:11" ht="39.75" customHeight="1">
      <c r="A17" s="130"/>
      <c r="B17" s="161" t="s">
        <v>757</v>
      </c>
      <c r="C17" s="124"/>
      <c r="D17" s="53">
        <v>1251</v>
      </c>
      <c r="E17" s="53"/>
      <c r="F17" s="53">
        <v>4.3</v>
      </c>
      <c r="G17" s="53">
        <v>0</v>
      </c>
      <c r="H17" s="53"/>
      <c r="I17" s="53"/>
      <c r="J17" s="158"/>
      <c r="K17" s="158"/>
    </row>
    <row r="18" spans="1:11" ht="39.75" customHeight="1">
      <c r="A18" s="130"/>
      <c r="B18" s="161" t="s">
        <v>794</v>
      </c>
      <c r="C18" s="124"/>
      <c r="D18" s="53">
        <v>4.5999999999999996</v>
      </c>
      <c r="E18" s="53">
        <v>6.5</v>
      </c>
      <c r="F18" s="53">
        <v>7.7</v>
      </c>
      <c r="G18" s="53">
        <f>H18+I18+J18+K18</f>
        <v>12.099999999999998</v>
      </c>
      <c r="H18" s="53">
        <v>10</v>
      </c>
      <c r="I18" s="53">
        <v>0.7</v>
      </c>
      <c r="J18" s="158">
        <v>0.7</v>
      </c>
      <c r="K18" s="158">
        <v>0.7</v>
      </c>
    </row>
    <row r="19" spans="1:11" ht="28.5" customHeight="1">
      <c r="A19" s="130"/>
      <c r="B19" s="161" t="s">
        <v>758</v>
      </c>
      <c r="C19" s="124"/>
      <c r="D19" s="53">
        <v>801.9</v>
      </c>
      <c r="E19" s="53"/>
      <c r="F19" s="53">
        <f>20.6+1006</f>
        <v>1026.5999999999999</v>
      </c>
      <c r="G19" s="60">
        <v>0</v>
      </c>
      <c r="H19" s="53"/>
      <c r="I19" s="53"/>
      <c r="J19" s="158"/>
      <c r="K19" s="158"/>
    </row>
    <row r="20" spans="1:11" ht="40.5" customHeight="1">
      <c r="A20" s="130"/>
      <c r="B20" s="161" t="s">
        <v>812</v>
      </c>
      <c r="C20" s="124"/>
      <c r="D20" s="53">
        <v>1492.2</v>
      </c>
      <c r="E20" s="53"/>
      <c r="F20" s="53">
        <f>3790.2+58.3-31.8-1006-62.9</f>
        <v>2747.7999999999997</v>
      </c>
      <c r="G20" s="60">
        <v>0</v>
      </c>
      <c r="H20" s="53"/>
      <c r="I20" s="53"/>
      <c r="J20" s="158"/>
      <c r="K20" s="158"/>
    </row>
    <row r="21" spans="1:11" ht="45.75" customHeight="1">
      <c r="A21" s="130"/>
      <c r="B21" s="162" t="s">
        <v>715</v>
      </c>
      <c r="C21" s="124"/>
      <c r="D21" s="53">
        <v>31.5</v>
      </c>
      <c r="E21" s="53">
        <v>24</v>
      </c>
      <c r="F21" s="53"/>
      <c r="G21" s="60">
        <f t="shared" si="0"/>
        <v>0</v>
      </c>
      <c r="H21" s="53"/>
      <c r="I21" s="53"/>
      <c r="J21" s="158"/>
      <c r="K21" s="158"/>
    </row>
    <row r="22" spans="1:11" ht="30.75" customHeight="1">
      <c r="A22" s="233" t="s">
        <v>169</v>
      </c>
      <c r="B22" s="234"/>
      <c r="C22" s="156">
        <v>1130</v>
      </c>
      <c r="D22" s="60">
        <v>41.2</v>
      </c>
      <c r="E22" s="60">
        <v>53</v>
      </c>
      <c r="F22" s="60">
        <f>F23</f>
        <v>103</v>
      </c>
      <c r="G22" s="60">
        <f t="shared" si="0"/>
        <v>100</v>
      </c>
      <c r="H22" s="60">
        <f>H23</f>
        <v>25</v>
      </c>
      <c r="I22" s="60">
        <f t="shared" ref="I22:K22" si="1">I23</f>
        <v>25</v>
      </c>
      <c r="J22" s="60">
        <f t="shared" si="1"/>
        <v>25</v>
      </c>
      <c r="K22" s="60">
        <f t="shared" si="1"/>
        <v>25</v>
      </c>
    </row>
    <row r="23" spans="1:11" ht="36.75" customHeight="1">
      <c r="A23" s="130"/>
      <c r="B23" s="163" t="s">
        <v>716</v>
      </c>
      <c r="C23" s="124"/>
      <c r="D23" s="53">
        <v>41.2</v>
      </c>
      <c r="E23" s="53">
        <v>53</v>
      </c>
      <c r="F23" s="53">
        <v>103</v>
      </c>
      <c r="G23" s="53">
        <f t="shared" si="0"/>
        <v>100</v>
      </c>
      <c r="H23" s="53">
        <v>25</v>
      </c>
      <c r="I23" s="53">
        <v>25</v>
      </c>
      <c r="J23" s="158">
        <v>25</v>
      </c>
      <c r="K23" s="158">
        <v>25</v>
      </c>
    </row>
    <row r="24" spans="1:11" ht="30.75" customHeight="1">
      <c r="A24" s="233" t="s">
        <v>69</v>
      </c>
      <c r="B24" s="234"/>
      <c r="C24" s="156">
        <v>1150</v>
      </c>
      <c r="D24" s="60">
        <f>D25+D26</f>
        <v>1886.6999999999998</v>
      </c>
      <c r="E24" s="60">
        <f>E25</f>
        <v>2404</v>
      </c>
      <c r="F24" s="60">
        <f>F25+F26</f>
        <v>2379.2999999999997</v>
      </c>
      <c r="G24" s="60">
        <f t="shared" si="0"/>
        <v>2602.1000000000004</v>
      </c>
      <c r="H24" s="60">
        <f>H25+H26</f>
        <v>650</v>
      </c>
      <c r="I24" s="60">
        <f>I25+I26</f>
        <v>650.70000000000005</v>
      </c>
      <c r="J24" s="159">
        <f>J25+J26</f>
        <v>650.70000000000005</v>
      </c>
      <c r="K24" s="159">
        <f>K25+K26</f>
        <v>650.70000000000005</v>
      </c>
    </row>
    <row r="25" spans="1:11" ht="37.5" customHeight="1">
      <c r="A25" s="160"/>
      <c r="B25" s="161" t="s">
        <v>717</v>
      </c>
      <c r="C25" s="156"/>
      <c r="D25" s="53">
        <v>1882.1</v>
      </c>
      <c r="E25" s="53">
        <v>2404</v>
      </c>
      <c r="F25" s="53">
        <v>2371.6</v>
      </c>
      <c r="G25" s="53">
        <f t="shared" si="0"/>
        <v>2600</v>
      </c>
      <c r="H25" s="53">
        <v>650</v>
      </c>
      <c r="I25" s="53">
        <v>650</v>
      </c>
      <c r="J25" s="158">
        <v>650</v>
      </c>
      <c r="K25" s="158">
        <v>650</v>
      </c>
    </row>
    <row r="26" spans="1:11" ht="30.75" customHeight="1">
      <c r="A26" s="130"/>
      <c r="B26" s="166" t="s">
        <v>718</v>
      </c>
      <c r="C26" s="124"/>
      <c r="D26" s="53">
        <v>4.5999999999999996</v>
      </c>
      <c r="E26" s="53"/>
      <c r="F26" s="53">
        <v>7.7</v>
      </c>
      <c r="G26" s="53">
        <f t="shared" si="0"/>
        <v>2.0999999999999996</v>
      </c>
      <c r="H26" s="53"/>
      <c r="I26" s="53">
        <v>0.7</v>
      </c>
      <c r="J26" s="158">
        <v>0.7</v>
      </c>
      <c r="K26" s="158">
        <v>0.7</v>
      </c>
    </row>
    <row r="27" spans="1:11" ht="44.25" customHeight="1">
      <c r="A27" s="235" t="s">
        <v>170</v>
      </c>
      <c r="B27" s="236"/>
      <c r="C27" s="156"/>
      <c r="D27" s="60"/>
      <c r="E27" s="60"/>
      <c r="F27" s="60"/>
      <c r="G27" s="60"/>
      <c r="H27" s="60"/>
      <c r="I27" s="60"/>
      <c r="J27" s="159"/>
      <c r="K27" s="159"/>
    </row>
    <row r="28" spans="1:11" ht="48" customHeight="1">
      <c r="A28" s="228" t="s">
        <v>235</v>
      </c>
      <c r="B28" s="229"/>
      <c r="C28" s="124"/>
      <c r="D28" s="60"/>
      <c r="E28" s="60"/>
      <c r="F28" s="60"/>
      <c r="G28" s="60"/>
      <c r="H28" s="60"/>
      <c r="I28" s="60"/>
      <c r="J28" s="60"/>
      <c r="K28" s="60"/>
    </row>
    <row r="29" spans="1:11" ht="34.5" customHeight="1">
      <c r="A29" s="231" t="s">
        <v>203</v>
      </c>
      <c r="B29" s="232"/>
      <c r="C29" s="156">
        <v>1011</v>
      </c>
      <c r="D29" s="60">
        <f>SUM(D30:D43)</f>
        <v>6673.6000000000013</v>
      </c>
      <c r="E29" s="60">
        <f>SUM(E30:E43)</f>
        <v>13213.7</v>
      </c>
      <c r="F29" s="60">
        <f>SUM(F30:F43)</f>
        <v>16038.900000000001</v>
      </c>
      <c r="G29" s="60">
        <f>SUM(H29:K29)</f>
        <v>7087.5</v>
      </c>
      <c r="H29" s="60">
        <f>SUM(H30:H43)</f>
        <v>2257.1999999999998</v>
      </c>
      <c r="I29" s="60">
        <f>SUM(I30:I43)</f>
        <v>1493.1</v>
      </c>
      <c r="J29" s="60">
        <f>SUM(J30:J43)</f>
        <v>1400.1</v>
      </c>
      <c r="K29" s="60">
        <f>SUM(K30:K43)</f>
        <v>1937.1000000000001</v>
      </c>
    </row>
    <row r="30" spans="1:11" ht="27.75" customHeight="1">
      <c r="A30" s="156"/>
      <c r="B30" s="163" t="s">
        <v>719</v>
      </c>
      <c r="C30" s="156"/>
      <c r="D30" s="53">
        <v>5124.3</v>
      </c>
      <c r="E30" s="53">
        <v>11568</v>
      </c>
      <c r="F30" s="53">
        <v>14137.1</v>
      </c>
      <c r="G30" s="53">
        <f t="shared" ref="G30:G42" si="2">SUM(H30:K30)</f>
        <v>3787.9</v>
      </c>
      <c r="H30" s="53">
        <v>936</v>
      </c>
      <c r="I30" s="53">
        <v>936</v>
      </c>
      <c r="J30" s="53">
        <v>936</v>
      </c>
      <c r="K30" s="53">
        <v>979.9</v>
      </c>
    </row>
    <row r="31" spans="1:11" ht="24.75" customHeight="1">
      <c r="A31" s="124"/>
      <c r="B31" s="163" t="s">
        <v>241</v>
      </c>
      <c r="C31" s="124"/>
      <c r="D31" s="53">
        <v>291.39999999999998</v>
      </c>
      <c r="E31" s="53">
        <v>450</v>
      </c>
      <c r="F31" s="53">
        <v>380.4</v>
      </c>
      <c r="G31" s="53">
        <f t="shared" si="2"/>
        <v>458</v>
      </c>
      <c r="H31" s="53">
        <v>108.5</v>
      </c>
      <c r="I31" s="53">
        <v>108.5</v>
      </c>
      <c r="J31" s="53">
        <v>120.5</v>
      </c>
      <c r="K31" s="53">
        <v>120.5</v>
      </c>
    </row>
    <row r="32" spans="1:11" ht="31.5" customHeight="1">
      <c r="A32" s="124"/>
      <c r="B32" s="163" t="s">
        <v>242</v>
      </c>
      <c r="C32" s="124"/>
      <c r="D32" s="53">
        <v>161</v>
      </c>
      <c r="E32" s="53">
        <v>250.2</v>
      </c>
      <c r="F32" s="53">
        <v>160.19999999999999</v>
      </c>
      <c r="G32" s="53">
        <f t="shared" si="2"/>
        <v>226</v>
      </c>
      <c r="H32" s="53">
        <v>52</v>
      </c>
      <c r="I32" s="53">
        <v>58</v>
      </c>
      <c r="J32" s="53">
        <v>58</v>
      </c>
      <c r="K32" s="53">
        <v>58</v>
      </c>
    </row>
    <row r="33" spans="1:11" ht="36.75" customHeight="1">
      <c r="A33" s="124"/>
      <c r="B33" s="163" t="s">
        <v>608</v>
      </c>
      <c r="C33" s="124"/>
      <c r="D33" s="53">
        <v>338.5</v>
      </c>
      <c r="E33" s="53">
        <v>135.1</v>
      </c>
      <c r="F33" s="53">
        <v>342.3</v>
      </c>
      <c r="G33" s="53">
        <f t="shared" si="2"/>
        <v>208</v>
      </c>
      <c r="H33" s="53">
        <v>47</v>
      </c>
      <c r="I33" s="53">
        <v>57</v>
      </c>
      <c r="J33" s="53">
        <v>52</v>
      </c>
      <c r="K33" s="53">
        <v>52</v>
      </c>
    </row>
    <row r="34" spans="1:11" ht="26.25" customHeight="1">
      <c r="A34" s="124"/>
      <c r="B34" s="163" t="s">
        <v>609</v>
      </c>
      <c r="C34" s="124"/>
      <c r="D34" s="53">
        <v>0.6</v>
      </c>
      <c r="E34" s="53"/>
      <c r="F34" s="53">
        <v>67</v>
      </c>
      <c r="G34" s="53">
        <f t="shared" si="2"/>
        <v>186</v>
      </c>
      <c r="H34" s="53">
        <v>34</v>
      </c>
      <c r="I34" s="53">
        <v>54</v>
      </c>
      <c r="J34" s="53">
        <v>54</v>
      </c>
      <c r="K34" s="53">
        <v>44</v>
      </c>
    </row>
    <row r="35" spans="1:11" ht="26.25" customHeight="1">
      <c r="A35" s="124"/>
      <c r="B35" s="163" t="s">
        <v>244</v>
      </c>
      <c r="C35" s="124"/>
      <c r="D35" s="53"/>
      <c r="E35" s="53">
        <v>20</v>
      </c>
      <c r="F35" s="53">
        <v>11</v>
      </c>
      <c r="G35" s="53">
        <f t="shared" si="2"/>
        <v>60</v>
      </c>
      <c r="H35" s="53">
        <v>15</v>
      </c>
      <c r="I35" s="53">
        <v>15</v>
      </c>
      <c r="J35" s="53">
        <v>15</v>
      </c>
      <c r="K35" s="53">
        <v>15</v>
      </c>
    </row>
    <row r="36" spans="1:11" ht="28.5" customHeight="1">
      <c r="A36" s="124"/>
      <c r="B36" s="163" t="s">
        <v>367</v>
      </c>
      <c r="C36" s="124"/>
      <c r="D36" s="53">
        <v>347.3</v>
      </c>
      <c r="E36" s="53">
        <v>483.6</v>
      </c>
      <c r="F36" s="53">
        <v>547.20000000000005</v>
      </c>
      <c r="G36" s="53">
        <f t="shared" si="2"/>
        <v>1000</v>
      </c>
      <c r="H36" s="53">
        <v>400</v>
      </c>
      <c r="I36" s="53">
        <v>100</v>
      </c>
      <c r="J36" s="53">
        <f>'Розшифровка 2 до формування'!J94</f>
        <v>0</v>
      </c>
      <c r="K36" s="53">
        <v>500</v>
      </c>
    </row>
    <row r="37" spans="1:11" ht="29.25" customHeight="1">
      <c r="A37" s="124"/>
      <c r="B37" s="163" t="s">
        <v>610</v>
      </c>
      <c r="C37" s="124"/>
      <c r="D37" s="53">
        <v>40.799999999999997</v>
      </c>
      <c r="E37" s="53">
        <v>39.5</v>
      </c>
      <c r="F37" s="53">
        <v>52.1</v>
      </c>
      <c r="G37" s="53">
        <f t="shared" si="2"/>
        <v>44</v>
      </c>
      <c r="H37" s="53">
        <v>11</v>
      </c>
      <c r="I37" s="53">
        <v>11</v>
      </c>
      <c r="J37" s="53">
        <v>11</v>
      </c>
      <c r="K37" s="53">
        <v>11</v>
      </c>
    </row>
    <row r="38" spans="1:11" ht="31.5" customHeight="1">
      <c r="A38" s="124"/>
      <c r="B38" s="163" t="s">
        <v>611</v>
      </c>
      <c r="C38" s="124"/>
      <c r="D38" s="53">
        <v>368.5</v>
      </c>
      <c r="E38" s="53">
        <v>267.3</v>
      </c>
      <c r="F38" s="53">
        <v>318.10000000000002</v>
      </c>
      <c r="G38" s="53">
        <f t="shared" si="2"/>
        <v>583</v>
      </c>
      <c r="H38" s="53">
        <v>145</v>
      </c>
      <c r="I38" s="53">
        <v>145</v>
      </c>
      <c r="J38" s="53">
        <v>145</v>
      </c>
      <c r="K38" s="53">
        <v>148</v>
      </c>
    </row>
    <row r="39" spans="1:11" ht="29.25" customHeight="1">
      <c r="A39" s="124"/>
      <c r="B39" s="163" t="s">
        <v>612</v>
      </c>
      <c r="C39" s="124"/>
      <c r="D39" s="53"/>
      <c r="E39" s="53"/>
      <c r="F39" s="53">
        <v>13.5</v>
      </c>
      <c r="G39" s="53">
        <f t="shared" si="2"/>
        <v>14.600000000000001</v>
      </c>
      <c r="H39" s="53">
        <v>3.7</v>
      </c>
      <c r="I39" s="53">
        <v>3.6</v>
      </c>
      <c r="J39" s="53">
        <v>3.6</v>
      </c>
      <c r="K39" s="53">
        <v>3.7</v>
      </c>
    </row>
    <row r="40" spans="1:11" ht="29.25" customHeight="1">
      <c r="A40" s="124"/>
      <c r="B40" s="163" t="s">
        <v>814</v>
      </c>
      <c r="C40" s="124"/>
      <c r="D40" s="53"/>
      <c r="E40" s="53"/>
      <c r="F40" s="53"/>
      <c r="G40" s="53">
        <f t="shared" si="2"/>
        <v>500</v>
      </c>
      <c r="H40" s="53">
        <v>500</v>
      </c>
      <c r="I40" s="53"/>
      <c r="J40" s="53"/>
      <c r="K40" s="53"/>
    </row>
    <row r="41" spans="1:11" ht="28.5" customHeight="1">
      <c r="A41" s="124"/>
      <c r="B41" s="163" t="s">
        <v>327</v>
      </c>
      <c r="C41" s="124"/>
      <c r="D41" s="53">
        <v>0.6</v>
      </c>
      <c r="E41" s="53"/>
      <c r="F41" s="53">
        <v>1</v>
      </c>
      <c r="G41" s="53">
        <f t="shared" si="2"/>
        <v>0</v>
      </c>
      <c r="H41" s="53"/>
      <c r="I41" s="53"/>
      <c r="J41" s="53"/>
      <c r="K41" s="53"/>
    </row>
    <row r="42" spans="1:11" ht="28.5" customHeight="1">
      <c r="A42" s="124"/>
      <c r="B42" s="163" t="s">
        <v>645</v>
      </c>
      <c r="C42" s="124"/>
      <c r="D42" s="53">
        <v>0.6</v>
      </c>
      <c r="E42" s="53"/>
      <c r="F42" s="53"/>
      <c r="G42" s="53">
        <f t="shared" si="2"/>
        <v>0</v>
      </c>
      <c r="H42" s="53"/>
      <c r="I42" s="53"/>
      <c r="J42" s="53"/>
      <c r="K42" s="53"/>
    </row>
    <row r="43" spans="1:11" ht="26.25" customHeight="1">
      <c r="A43" s="124"/>
      <c r="B43" s="163" t="s">
        <v>359</v>
      </c>
      <c r="C43" s="124"/>
      <c r="D43" s="53"/>
      <c r="E43" s="53"/>
      <c r="F43" s="53">
        <v>9</v>
      </c>
      <c r="G43" s="53">
        <f t="shared" ref="G43" si="3">SUM(H43:K43)</f>
        <v>20</v>
      </c>
      <c r="H43" s="53">
        <v>5</v>
      </c>
      <c r="I43" s="53">
        <v>5</v>
      </c>
      <c r="J43" s="53">
        <v>5</v>
      </c>
      <c r="K43" s="53">
        <v>5</v>
      </c>
    </row>
    <row r="44" spans="1:11" ht="35.25" customHeight="1">
      <c r="A44" s="231" t="s">
        <v>171</v>
      </c>
      <c r="B44" s="232"/>
      <c r="C44" s="156">
        <v>1015</v>
      </c>
      <c r="D44" s="60">
        <f>SUM(D45:D58)</f>
        <v>1554.7</v>
      </c>
      <c r="E44" s="60">
        <f t="shared" ref="E44:F44" si="4">SUM(E45:E58)</f>
        <v>649.5</v>
      </c>
      <c r="F44" s="60">
        <f t="shared" si="4"/>
        <v>3375.4</v>
      </c>
      <c r="G44" s="60">
        <f t="shared" si="0"/>
        <v>1259.8</v>
      </c>
      <c r="H44" s="60">
        <f>SUM(H45:H58)</f>
        <v>219.2</v>
      </c>
      <c r="I44" s="60">
        <f t="shared" ref="I44:K44" si="5">SUM(I45:I58)</f>
        <v>382.2</v>
      </c>
      <c r="J44" s="60">
        <f t="shared" si="5"/>
        <v>304.2</v>
      </c>
      <c r="K44" s="60">
        <f t="shared" si="5"/>
        <v>354.2</v>
      </c>
    </row>
    <row r="45" spans="1:11" ht="30.75" customHeight="1">
      <c r="A45" s="156"/>
      <c r="B45" s="163" t="s">
        <v>250</v>
      </c>
      <c r="C45" s="156"/>
      <c r="D45" s="53">
        <v>157.69999999999999</v>
      </c>
      <c r="E45" s="53">
        <v>200.4</v>
      </c>
      <c r="F45" s="53">
        <v>246.6</v>
      </c>
      <c r="G45" s="53">
        <f t="shared" si="0"/>
        <v>310</v>
      </c>
      <c r="H45" s="53">
        <v>62.5</v>
      </c>
      <c r="I45" s="53">
        <v>82.5</v>
      </c>
      <c r="J45" s="53">
        <v>82.5</v>
      </c>
      <c r="K45" s="53">
        <v>82.5</v>
      </c>
    </row>
    <row r="46" spans="1:11" ht="28.5" customHeight="1">
      <c r="A46" s="156"/>
      <c r="B46" s="163" t="s">
        <v>251</v>
      </c>
      <c r="C46" s="156"/>
      <c r="D46" s="53">
        <v>10.4</v>
      </c>
      <c r="E46" s="53">
        <v>13</v>
      </c>
      <c r="F46" s="53">
        <v>18</v>
      </c>
      <c r="G46" s="53">
        <f t="shared" si="0"/>
        <v>18.399999999999999</v>
      </c>
      <c r="H46" s="53">
        <v>4.5999999999999996</v>
      </c>
      <c r="I46" s="53">
        <v>4.5999999999999996</v>
      </c>
      <c r="J46" s="53">
        <v>4.5999999999999996</v>
      </c>
      <c r="K46" s="53">
        <v>4.5999999999999996</v>
      </c>
    </row>
    <row r="47" spans="1:11" ht="27.75" customHeight="1">
      <c r="A47" s="156"/>
      <c r="B47" s="163" t="s">
        <v>613</v>
      </c>
      <c r="C47" s="156"/>
      <c r="D47" s="53">
        <v>20.8</v>
      </c>
      <c r="E47" s="53">
        <v>13.1</v>
      </c>
      <c r="F47" s="53">
        <v>15.9</v>
      </c>
      <c r="G47" s="53">
        <f t="shared" si="0"/>
        <v>18.399999999999999</v>
      </c>
      <c r="H47" s="53">
        <v>4.5999999999999996</v>
      </c>
      <c r="I47" s="53">
        <v>4.5999999999999996</v>
      </c>
      <c r="J47" s="53">
        <v>4.5999999999999996</v>
      </c>
      <c r="K47" s="53">
        <v>4.5999999999999996</v>
      </c>
    </row>
    <row r="48" spans="1:11" ht="67.5" customHeight="1">
      <c r="A48" s="156"/>
      <c r="B48" s="163" t="s">
        <v>614</v>
      </c>
      <c r="C48" s="156"/>
      <c r="D48" s="53">
        <v>1186.0999999999999</v>
      </c>
      <c r="E48" s="53">
        <v>150</v>
      </c>
      <c r="F48" s="53">
        <v>160.69999999999999</v>
      </c>
      <c r="G48" s="53">
        <f t="shared" si="0"/>
        <v>0</v>
      </c>
      <c r="H48" s="53"/>
      <c r="I48" s="53"/>
      <c r="J48" s="53"/>
      <c r="K48" s="53"/>
    </row>
    <row r="49" spans="1:11" ht="26.25" customHeight="1">
      <c r="A49" s="156"/>
      <c r="B49" s="163" t="s">
        <v>254</v>
      </c>
      <c r="C49" s="156"/>
      <c r="D49" s="53">
        <v>70.8</v>
      </c>
      <c r="E49" s="53">
        <v>52</v>
      </c>
      <c r="F49" s="53">
        <v>150</v>
      </c>
      <c r="G49" s="53">
        <f t="shared" si="0"/>
        <v>160</v>
      </c>
      <c r="H49" s="53">
        <v>25</v>
      </c>
      <c r="I49" s="53">
        <v>45</v>
      </c>
      <c r="J49" s="53">
        <v>45</v>
      </c>
      <c r="K49" s="53">
        <v>45</v>
      </c>
    </row>
    <row r="50" spans="1:11" ht="25.5" customHeight="1">
      <c r="A50" s="156"/>
      <c r="B50" s="163" t="s">
        <v>255</v>
      </c>
      <c r="C50" s="156"/>
      <c r="D50" s="53">
        <v>67.400000000000006</v>
      </c>
      <c r="E50" s="53">
        <v>70</v>
      </c>
      <c r="F50" s="53">
        <v>60</v>
      </c>
      <c r="G50" s="53">
        <f t="shared" si="0"/>
        <v>120</v>
      </c>
      <c r="H50" s="53"/>
      <c r="I50" s="53">
        <v>50</v>
      </c>
      <c r="J50" s="53">
        <v>20</v>
      </c>
      <c r="K50" s="53">
        <v>50</v>
      </c>
    </row>
    <row r="51" spans="1:11" ht="25.5" customHeight="1">
      <c r="A51" s="156"/>
      <c r="B51" s="163" t="s">
        <v>615</v>
      </c>
      <c r="C51" s="156"/>
      <c r="D51" s="53">
        <v>41</v>
      </c>
      <c r="E51" s="53">
        <v>149</v>
      </c>
      <c r="F51" s="53">
        <v>151.4</v>
      </c>
      <c r="G51" s="53">
        <f t="shared" si="0"/>
        <v>578</v>
      </c>
      <c r="H51" s="53">
        <v>122</v>
      </c>
      <c r="I51" s="53">
        <v>167</v>
      </c>
      <c r="J51" s="53">
        <v>122</v>
      </c>
      <c r="K51" s="53">
        <v>167</v>
      </c>
    </row>
    <row r="52" spans="1:11" ht="27.75" customHeight="1">
      <c r="A52" s="156"/>
      <c r="B52" s="163" t="s">
        <v>616</v>
      </c>
      <c r="C52" s="156"/>
      <c r="D52" s="53"/>
      <c r="E52" s="53"/>
      <c r="F52" s="53">
        <v>255.3</v>
      </c>
      <c r="G52" s="53">
        <f t="shared" si="0"/>
        <v>50</v>
      </c>
      <c r="H52" s="53"/>
      <c r="I52" s="53">
        <v>25</v>
      </c>
      <c r="J52" s="53">
        <v>25</v>
      </c>
      <c r="K52" s="53"/>
    </row>
    <row r="53" spans="1:11" ht="28.5" customHeight="1">
      <c r="A53" s="156"/>
      <c r="B53" s="163" t="s">
        <v>358</v>
      </c>
      <c r="C53" s="156"/>
      <c r="D53" s="53">
        <v>0.2</v>
      </c>
      <c r="E53" s="53">
        <v>2</v>
      </c>
      <c r="F53" s="53"/>
      <c r="G53" s="53">
        <f t="shared" si="0"/>
        <v>0</v>
      </c>
      <c r="H53" s="53"/>
      <c r="I53" s="53"/>
      <c r="J53" s="53"/>
      <c r="K53" s="53"/>
    </row>
    <row r="54" spans="1:11" ht="40.5" customHeight="1">
      <c r="A54" s="156"/>
      <c r="B54" s="163" t="s">
        <v>617</v>
      </c>
      <c r="C54" s="156"/>
      <c r="D54" s="53"/>
      <c r="E54" s="53"/>
      <c r="F54" s="53">
        <v>2300</v>
      </c>
      <c r="G54" s="53">
        <f t="shared" si="0"/>
        <v>0</v>
      </c>
      <c r="H54" s="53"/>
      <c r="I54" s="53"/>
      <c r="J54" s="53"/>
      <c r="K54" s="53"/>
    </row>
    <row r="55" spans="1:11" ht="30.75" customHeight="1">
      <c r="A55" s="156"/>
      <c r="B55" s="163" t="s">
        <v>618</v>
      </c>
      <c r="C55" s="156"/>
      <c r="D55" s="53"/>
      <c r="E55" s="53"/>
      <c r="F55" s="53">
        <v>12.5</v>
      </c>
      <c r="G55" s="53">
        <f t="shared" si="0"/>
        <v>0</v>
      </c>
      <c r="H55" s="53"/>
      <c r="I55" s="53"/>
      <c r="J55" s="53"/>
      <c r="K55" s="53"/>
    </row>
    <row r="56" spans="1:11" ht="27" customHeight="1">
      <c r="A56" s="156"/>
      <c r="B56" s="163" t="s">
        <v>619</v>
      </c>
      <c r="C56" s="156"/>
      <c r="D56" s="53"/>
      <c r="E56" s="53"/>
      <c r="F56" s="53">
        <v>0.8</v>
      </c>
      <c r="G56" s="53">
        <f t="shared" si="0"/>
        <v>3</v>
      </c>
      <c r="H56" s="53"/>
      <c r="I56" s="53">
        <v>3</v>
      </c>
      <c r="J56" s="53"/>
      <c r="K56" s="53"/>
    </row>
    <row r="57" spans="1:11" ht="29.25" customHeight="1">
      <c r="A57" s="156"/>
      <c r="B57" s="163" t="s">
        <v>620</v>
      </c>
      <c r="C57" s="156"/>
      <c r="D57" s="53"/>
      <c r="E57" s="53"/>
      <c r="F57" s="53">
        <v>4.2</v>
      </c>
      <c r="G57" s="53">
        <f t="shared" si="0"/>
        <v>0</v>
      </c>
      <c r="H57" s="53"/>
      <c r="I57" s="53"/>
      <c r="J57" s="53"/>
      <c r="K57" s="53"/>
    </row>
    <row r="58" spans="1:11" ht="25.5" customHeight="1">
      <c r="A58" s="157"/>
      <c r="B58" s="166" t="s">
        <v>621</v>
      </c>
      <c r="C58" s="124"/>
      <c r="D58" s="53">
        <v>0.3</v>
      </c>
      <c r="E58" s="53"/>
      <c r="F58" s="53"/>
      <c r="G58" s="53">
        <f t="shared" si="0"/>
        <v>2</v>
      </c>
      <c r="H58" s="53">
        <v>0.5</v>
      </c>
      <c r="I58" s="53">
        <v>0.5</v>
      </c>
      <c r="J58" s="54">
        <v>0.5</v>
      </c>
      <c r="K58" s="54">
        <v>0.5</v>
      </c>
    </row>
    <row r="59" spans="1:11" s="328" customFormat="1" ht="39" customHeight="1">
      <c r="A59" s="228" t="s">
        <v>172</v>
      </c>
      <c r="B59" s="229"/>
      <c r="C59" s="164"/>
      <c r="D59" s="60"/>
      <c r="E59" s="60"/>
      <c r="F59" s="60"/>
      <c r="G59" s="60"/>
      <c r="H59" s="60"/>
      <c r="I59" s="60"/>
      <c r="J59" s="60"/>
      <c r="K59" s="60"/>
    </row>
    <row r="60" spans="1:11" s="328" customFormat="1" ht="32.25" customHeight="1">
      <c r="A60" s="231" t="s">
        <v>203</v>
      </c>
      <c r="B60" s="232"/>
      <c r="C60" s="156">
        <v>1021</v>
      </c>
      <c r="D60" s="60">
        <f>SUM(D61:D73)</f>
        <v>2050.1999999999998</v>
      </c>
      <c r="E60" s="60">
        <f>SUM(E61:E73)</f>
        <v>2422.3000000000002</v>
      </c>
      <c r="F60" s="60">
        <f>SUM(F61:F73)</f>
        <v>2787.9</v>
      </c>
      <c r="G60" s="60">
        <f>H60+I60+J60+K60</f>
        <v>4096.5999999999995</v>
      </c>
      <c r="H60" s="60">
        <f>SUM(H61:H73)</f>
        <v>1477.6</v>
      </c>
      <c r="I60" s="60">
        <f>SUM(I61:I73)</f>
        <v>566.6</v>
      </c>
      <c r="J60" s="60">
        <f t="shared" ref="J60:K60" si="6">SUM(J61:J73)</f>
        <v>465.6</v>
      </c>
      <c r="K60" s="60">
        <f t="shared" si="6"/>
        <v>1586.8</v>
      </c>
    </row>
    <row r="61" spans="1:11" s="328" customFormat="1" ht="27.75" customHeight="1">
      <c r="A61" s="165"/>
      <c r="B61" s="163" t="s">
        <v>242</v>
      </c>
      <c r="C61" s="165"/>
      <c r="D61" s="53">
        <v>80.2</v>
      </c>
      <c r="E61" s="53">
        <v>14</v>
      </c>
      <c r="F61" s="53">
        <v>69.3</v>
      </c>
      <c r="G61" s="53">
        <f t="shared" si="0"/>
        <v>24</v>
      </c>
      <c r="H61" s="53">
        <v>6</v>
      </c>
      <c r="I61" s="53">
        <v>6</v>
      </c>
      <c r="J61" s="53">
        <v>6</v>
      </c>
      <c r="K61" s="53">
        <v>6</v>
      </c>
    </row>
    <row r="62" spans="1:11" s="328" customFormat="1" ht="39" customHeight="1">
      <c r="A62" s="165"/>
      <c r="B62" s="163" t="s">
        <v>622</v>
      </c>
      <c r="C62" s="165"/>
      <c r="D62" s="53">
        <v>213.3</v>
      </c>
      <c r="E62" s="53">
        <v>24</v>
      </c>
      <c r="F62" s="53">
        <v>179.9</v>
      </c>
      <c r="G62" s="53">
        <f t="shared" si="0"/>
        <v>118</v>
      </c>
      <c r="H62" s="53">
        <v>28</v>
      </c>
      <c r="I62" s="53">
        <v>30</v>
      </c>
      <c r="J62" s="53">
        <v>32</v>
      </c>
      <c r="K62" s="53">
        <v>28</v>
      </c>
    </row>
    <row r="63" spans="1:11" s="328" customFormat="1" ht="27" customHeight="1">
      <c r="A63" s="165"/>
      <c r="B63" s="163" t="s">
        <v>647</v>
      </c>
      <c r="C63" s="165"/>
      <c r="D63" s="182">
        <v>4.5999999999999996</v>
      </c>
      <c r="E63" s="53">
        <v>6.5</v>
      </c>
      <c r="F63" s="53">
        <v>3</v>
      </c>
      <c r="G63" s="53">
        <f t="shared" si="0"/>
        <v>48</v>
      </c>
      <c r="H63" s="53">
        <v>12</v>
      </c>
      <c r="I63" s="53">
        <v>12</v>
      </c>
      <c r="J63" s="53">
        <v>12</v>
      </c>
      <c r="K63" s="53">
        <v>12</v>
      </c>
    </row>
    <row r="64" spans="1:11" s="328" customFormat="1" ht="29.25" customHeight="1">
      <c r="A64" s="165"/>
      <c r="B64" s="163" t="s">
        <v>623</v>
      </c>
      <c r="C64" s="165"/>
      <c r="D64" s="53"/>
      <c r="E64" s="53">
        <v>93</v>
      </c>
      <c r="F64" s="53">
        <v>29</v>
      </c>
      <c r="G64" s="53">
        <f t="shared" si="0"/>
        <v>80</v>
      </c>
      <c r="H64" s="53">
        <v>20</v>
      </c>
      <c r="I64" s="53">
        <v>20</v>
      </c>
      <c r="J64" s="53">
        <v>20</v>
      </c>
      <c r="K64" s="53">
        <v>20</v>
      </c>
    </row>
    <row r="65" spans="1:11" s="328" customFormat="1" ht="42.75" customHeight="1">
      <c r="A65" s="165"/>
      <c r="B65" s="163" t="s">
        <v>624</v>
      </c>
      <c r="C65" s="165"/>
      <c r="D65" s="53">
        <v>68.2</v>
      </c>
      <c r="E65" s="53">
        <v>80</v>
      </c>
      <c r="F65" s="53">
        <v>74.599999999999994</v>
      </c>
      <c r="G65" s="53">
        <f t="shared" si="0"/>
        <v>80</v>
      </c>
      <c r="H65" s="53">
        <v>22</v>
      </c>
      <c r="I65" s="53">
        <v>18</v>
      </c>
      <c r="J65" s="53">
        <v>18</v>
      </c>
      <c r="K65" s="53">
        <v>22</v>
      </c>
    </row>
    <row r="66" spans="1:11" s="328" customFormat="1" ht="24.75" customHeight="1">
      <c r="A66" s="165"/>
      <c r="B66" s="163" t="s">
        <v>259</v>
      </c>
      <c r="C66" s="165"/>
      <c r="D66" s="53">
        <v>16.899999999999999</v>
      </c>
      <c r="E66" s="53">
        <v>24</v>
      </c>
      <c r="F66" s="53">
        <v>9.8000000000000007</v>
      </c>
      <c r="G66" s="53">
        <f t="shared" si="0"/>
        <v>22</v>
      </c>
      <c r="H66" s="53">
        <v>6</v>
      </c>
      <c r="I66" s="53">
        <v>6</v>
      </c>
      <c r="J66" s="53">
        <v>5</v>
      </c>
      <c r="K66" s="53">
        <v>5</v>
      </c>
    </row>
    <row r="67" spans="1:11" s="328" customFormat="1" ht="25.5" customHeight="1">
      <c r="A67" s="165"/>
      <c r="B67" s="163" t="s">
        <v>346</v>
      </c>
      <c r="C67" s="165"/>
      <c r="D67" s="53"/>
      <c r="E67" s="53"/>
      <c r="F67" s="53">
        <f>'Розшифровка 2 до формування'!F218</f>
        <v>0</v>
      </c>
      <c r="G67" s="53">
        <f t="shared" si="0"/>
        <v>2</v>
      </c>
      <c r="H67" s="53">
        <v>0.5</v>
      </c>
      <c r="I67" s="53">
        <v>0.5</v>
      </c>
      <c r="J67" s="53">
        <v>0.5</v>
      </c>
      <c r="K67" s="53">
        <v>0.5</v>
      </c>
    </row>
    <row r="68" spans="1:11" s="328" customFormat="1" ht="26.25" customHeight="1">
      <c r="A68" s="165"/>
      <c r="B68" s="163" t="s">
        <v>367</v>
      </c>
      <c r="C68" s="165"/>
      <c r="D68" s="53">
        <v>840.5</v>
      </c>
      <c r="E68" s="53">
        <v>1307.4000000000001</v>
      </c>
      <c r="F68" s="53">
        <v>1461.6</v>
      </c>
      <c r="G68" s="53">
        <f>SUM(H68:K68)</f>
        <v>2211.9</v>
      </c>
      <c r="H68" s="53">
        <v>1007</v>
      </c>
      <c r="I68" s="53">
        <v>100</v>
      </c>
      <c r="J68" s="53">
        <f>'Розшифровка 2 до формування'!J107+'Розшифровка 2 до формування'!J180</f>
        <v>0</v>
      </c>
      <c r="K68" s="53">
        <v>1104.9000000000001</v>
      </c>
    </row>
    <row r="69" spans="1:11" s="328" customFormat="1" ht="27" customHeight="1">
      <c r="A69" s="165"/>
      <c r="B69" s="163" t="s">
        <v>610</v>
      </c>
      <c r="C69" s="165"/>
      <c r="D69" s="53">
        <v>79.3</v>
      </c>
      <c r="E69" s="53">
        <v>106.8</v>
      </c>
      <c r="F69" s="53">
        <v>83.9</v>
      </c>
      <c r="G69" s="53">
        <f t="shared" si="0"/>
        <v>102.60000000000001</v>
      </c>
      <c r="H69" s="53">
        <v>25.6</v>
      </c>
      <c r="I69" s="53">
        <v>25.6</v>
      </c>
      <c r="J69" s="53">
        <v>25.6</v>
      </c>
      <c r="K69" s="53">
        <v>25.8</v>
      </c>
    </row>
    <row r="70" spans="1:11" s="328" customFormat="1" ht="27" customHeight="1">
      <c r="A70" s="104"/>
      <c r="B70" s="161" t="s">
        <v>611</v>
      </c>
      <c r="C70" s="122"/>
      <c r="D70" s="53">
        <v>495.1</v>
      </c>
      <c r="E70" s="53">
        <v>722.6</v>
      </c>
      <c r="F70" s="53">
        <v>846.5</v>
      </c>
      <c r="G70" s="53">
        <f t="shared" si="0"/>
        <v>1374</v>
      </c>
      <c r="H70" s="53">
        <v>342</v>
      </c>
      <c r="I70" s="53">
        <v>340</v>
      </c>
      <c r="J70" s="53">
        <v>338</v>
      </c>
      <c r="K70" s="53">
        <v>354</v>
      </c>
    </row>
    <row r="71" spans="1:11" s="328" customFormat="1" ht="26.25" customHeight="1">
      <c r="A71" s="104"/>
      <c r="B71" s="163" t="s">
        <v>612</v>
      </c>
      <c r="C71" s="122"/>
      <c r="D71" s="53">
        <v>40</v>
      </c>
      <c r="E71" s="53">
        <v>44</v>
      </c>
      <c r="F71" s="53">
        <v>30.3</v>
      </c>
      <c r="G71" s="53">
        <f t="shared" si="0"/>
        <v>34.1</v>
      </c>
      <c r="H71" s="53">
        <v>8.5</v>
      </c>
      <c r="I71" s="53">
        <v>8.5</v>
      </c>
      <c r="J71" s="53">
        <v>8.5</v>
      </c>
      <c r="K71" s="53">
        <v>8.6</v>
      </c>
    </row>
    <row r="72" spans="1:11" s="328" customFormat="1" ht="24" customHeight="1">
      <c r="A72" s="104"/>
      <c r="B72" s="163" t="s">
        <v>295</v>
      </c>
      <c r="C72" s="122"/>
      <c r="D72" s="53">
        <v>62.1</v>
      </c>
      <c r="E72" s="53"/>
      <c r="F72" s="53"/>
      <c r="G72" s="53">
        <f t="shared" si="0"/>
        <v>0</v>
      </c>
      <c r="H72" s="53"/>
      <c r="I72" s="53"/>
      <c r="J72" s="53"/>
      <c r="K72" s="53"/>
    </row>
    <row r="73" spans="1:11" s="328" customFormat="1" ht="31.5" customHeight="1">
      <c r="A73" s="104"/>
      <c r="B73" s="163" t="s">
        <v>296</v>
      </c>
      <c r="C73" s="122"/>
      <c r="D73" s="53">
        <v>150</v>
      </c>
      <c r="E73" s="53"/>
      <c r="F73" s="53"/>
      <c r="G73" s="53">
        <f t="shared" si="0"/>
        <v>0</v>
      </c>
      <c r="H73" s="53"/>
      <c r="I73" s="53"/>
      <c r="J73" s="53"/>
      <c r="K73" s="53"/>
    </row>
    <row r="74" spans="1:11" s="328" customFormat="1" ht="31.5" customHeight="1">
      <c r="A74" s="231" t="s">
        <v>173</v>
      </c>
      <c r="B74" s="232"/>
      <c r="C74" s="164">
        <v>1025</v>
      </c>
      <c r="D74" s="60">
        <f>SUM(D75:D126)</f>
        <v>779.6</v>
      </c>
      <c r="E74" s="60">
        <f>SUM(E75:E126)</f>
        <v>369.90000000000003</v>
      </c>
      <c r="F74" s="60">
        <f>SUM(F75:F126)</f>
        <v>466.19999999999993</v>
      </c>
      <c r="G74" s="60">
        <f t="shared" si="0"/>
        <v>378.59999999999997</v>
      </c>
      <c r="H74" s="60">
        <f>SUM(H75:H126)</f>
        <v>127.4</v>
      </c>
      <c r="I74" s="60">
        <f>SUM(I75:I126)</f>
        <v>84.4</v>
      </c>
      <c r="J74" s="60">
        <f>SUM(J75:J126)</f>
        <v>77.099999999999994</v>
      </c>
      <c r="K74" s="60">
        <f>SUM(K75:K126)</f>
        <v>89.699999999999989</v>
      </c>
    </row>
    <row r="75" spans="1:11" s="328" customFormat="1" ht="28.5" customHeight="1">
      <c r="A75" s="104"/>
      <c r="B75" s="163" t="s">
        <v>625</v>
      </c>
      <c r="C75" s="122"/>
      <c r="D75" s="53"/>
      <c r="E75" s="53"/>
      <c r="F75" s="53">
        <v>1.7</v>
      </c>
      <c r="G75" s="60">
        <f t="shared" si="0"/>
        <v>0</v>
      </c>
      <c r="H75" s="53"/>
      <c r="I75" s="53"/>
      <c r="J75" s="53"/>
      <c r="K75" s="53"/>
    </row>
    <row r="76" spans="1:11" s="328" customFormat="1" ht="28.5" customHeight="1">
      <c r="A76" s="104"/>
      <c r="B76" s="163" t="s">
        <v>329</v>
      </c>
      <c r="C76" s="122"/>
      <c r="D76" s="53">
        <v>51</v>
      </c>
      <c r="E76" s="53">
        <v>24</v>
      </c>
      <c r="F76" s="53">
        <v>9.5</v>
      </c>
      <c r="G76" s="53">
        <f t="shared" si="0"/>
        <v>9</v>
      </c>
      <c r="H76" s="53">
        <v>3</v>
      </c>
      <c r="I76" s="53">
        <v>3</v>
      </c>
      <c r="J76" s="53"/>
      <c r="K76" s="53">
        <v>3</v>
      </c>
    </row>
    <row r="77" spans="1:11" s="328" customFormat="1" ht="42" customHeight="1">
      <c r="A77" s="104"/>
      <c r="B77" s="163" t="s">
        <v>720</v>
      </c>
      <c r="C77" s="122"/>
      <c r="D77" s="53"/>
      <c r="E77" s="53"/>
      <c r="F77" s="53">
        <v>36</v>
      </c>
      <c r="G77" s="53">
        <f t="shared" si="0"/>
        <v>0</v>
      </c>
      <c r="H77" s="53"/>
      <c r="I77" s="53"/>
      <c r="J77" s="53"/>
      <c r="K77" s="53"/>
    </row>
    <row r="78" spans="1:11" s="328" customFormat="1" ht="33" customHeight="1">
      <c r="A78" s="104"/>
      <c r="B78" s="163" t="s">
        <v>807</v>
      </c>
      <c r="C78" s="122"/>
      <c r="D78" s="53"/>
      <c r="E78" s="53">
        <v>6</v>
      </c>
      <c r="F78" s="53"/>
      <c r="G78" s="53">
        <f t="shared" si="0"/>
        <v>0</v>
      </c>
      <c r="H78" s="53"/>
      <c r="I78" s="53"/>
      <c r="J78" s="53"/>
      <c r="K78" s="53"/>
    </row>
    <row r="79" spans="1:11" s="328" customFormat="1" ht="42" customHeight="1">
      <c r="A79" s="104"/>
      <c r="B79" s="163" t="s">
        <v>264</v>
      </c>
      <c r="C79" s="122"/>
      <c r="D79" s="53">
        <v>67.099999999999994</v>
      </c>
      <c r="E79" s="53"/>
      <c r="F79" s="53"/>
      <c r="G79" s="53">
        <f t="shared" si="0"/>
        <v>0</v>
      </c>
      <c r="H79" s="53"/>
      <c r="I79" s="53"/>
      <c r="J79" s="53"/>
      <c r="K79" s="53"/>
    </row>
    <row r="80" spans="1:11" s="328" customFormat="1" ht="42" customHeight="1">
      <c r="A80" s="104"/>
      <c r="B80" s="163" t="s">
        <v>626</v>
      </c>
      <c r="C80" s="122"/>
      <c r="D80" s="53">
        <v>36.6</v>
      </c>
      <c r="E80" s="53">
        <v>14.9</v>
      </c>
      <c r="F80" s="53">
        <v>14.9</v>
      </c>
      <c r="G80" s="53">
        <f t="shared" si="0"/>
        <v>16</v>
      </c>
      <c r="H80" s="53"/>
      <c r="I80" s="53">
        <v>16</v>
      </c>
      <c r="J80" s="53"/>
      <c r="K80" s="53"/>
    </row>
    <row r="81" spans="1:11" s="328" customFormat="1" ht="27" customHeight="1">
      <c r="A81" s="104"/>
      <c r="B81" s="163" t="s">
        <v>627</v>
      </c>
      <c r="C81" s="122"/>
      <c r="D81" s="53"/>
      <c r="E81" s="53"/>
      <c r="F81" s="53">
        <v>2</v>
      </c>
      <c r="G81" s="53">
        <f t="shared" si="0"/>
        <v>0</v>
      </c>
      <c r="H81" s="53"/>
      <c r="I81" s="53"/>
      <c r="J81" s="53"/>
      <c r="K81" s="53"/>
    </row>
    <row r="82" spans="1:11" s="328" customFormat="1" ht="39" customHeight="1">
      <c r="A82" s="104"/>
      <c r="B82" s="163" t="s">
        <v>265</v>
      </c>
      <c r="C82" s="122"/>
      <c r="D82" s="53">
        <v>1.8</v>
      </c>
      <c r="E82" s="53">
        <v>1.8</v>
      </c>
      <c r="F82" s="53">
        <v>3.4</v>
      </c>
      <c r="G82" s="53">
        <f t="shared" si="0"/>
        <v>3.6</v>
      </c>
      <c r="H82" s="53"/>
      <c r="I82" s="53"/>
      <c r="J82" s="53">
        <v>3.6</v>
      </c>
      <c r="K82" s="53"/>
    </row>
    <row r="83" spans="1:11" s="328" customFormat="1" ht="31.5" customHeight="1">
      <c r="A83" s="104"/>
      <c r="B83" s="163" t="s">
        <v>628</v>
      </c>
      <c r="C83" s="122"/>
      <c r="D83" s="53"/>
      <c r="E83" s="53"/>
      <c r="F83" s="53">
        <v>48.6</v>
      </c>
      <c r="G83" s="53">
        <f t="shared" si="0"/>
        <v>0</v>
      </c>
      <c r="H83" s="53"/>
      <c r="I83" s="53"/>
      <c r="J83" s="53"/>
      <c r="K83" s="53"/>
    </row>
    <row r="84" spans="1:11" s="328" customFormat="1" ht="43.5" customHeight="1">
      <c r="A84" s="104"/>
      <c r="B84" s="163" t="s">
        <v>629</v>
      </c>
      <c r="C84" s="122"/>
      <c r="D84" s="53">
        <v>6</v>
      </c>
      <c r="E84" s="53">
        <v>6</v>
      </c>
      <c r="F84" s="53">
        <v>6</v>
      </c>
      <c r="G84" s="53">
        <f t="shared" si="0"/>
        <v>6.5</v>
      </c>
      <c r="H84" s="53"/>
      <c r="I84" s="53"/>
      <c r="J84" s="53">
        <v>6.5</v>
      </c>
      <c r="K84" s="53"/>
    </row>
    <row r="85" spans="1:11" s="328" customFormat="1" ht="33" customHeight="1">
      <c r="A85" s="104"/>
      <c r="B85" s="163" t="s">
        <v>389</v>
      </c>
      <c r="C85" s="122"/>
      <c r="D85" s="53"/>
      <c r="E85" s="53"/>
      <c r="F85" s="53">
        <v>16.7</v>
      </c>
      <c r="G85" s="53">
        <f t="shared" si="0"/>
        <v>0</v>
      </c>
      <c r="H85" s="53"/>
      <c r="I85" s="53"/>
      <c r="J85" s="53"/>
      <c r="K85" s="53"/>
    </row>
    <row r="86" spans="1:11" s="328" customFormat="1" ht="43.5" customHeight="1">
      <c r="A86" s="104"/>
      <c r="B86" s="163" t="s">
        <v>377</v>
      </c>
      <c r="C86" s="122"/>
      <c r="D86" s="53"/>
      <c r="E86" s="53"/>
      <c r="F86" s="53">
        <v>14</v>
      </c>
      <c r="G86" s="53">
        <f t="shared" si="0"/>
        <v>15</v>
      </c>
      <c r="H86" s="53"/>
      <c r="I86" s="53"/>
      <c r="J86" s="53"/>
      <c r="K86" s="53">
        <v>15</v>
      </c>
    </row>
    <row r="87" spans="1:11" s="328" customFormat="1" ht="28.5" customHeight="1">
      <c r="A87" s="104"/>
      <c r="B87" s="163" t="s">
        <v>630</v>
      </c>
      <c r="C87" s="122"/>
      <c r="D87" s="53">
        <v>2.9</v>
      </c>
      <c r="E87" s="53"/>
      <c r="F87" s="53"/>
      <c r="G87" s="53">
        <f t="shared" si="0"/>
        <v>0</v>
      </c>
      <c r="H87" s="53"/>
      <c r="I87" s="53"/>
      <c r="J87" s="53"/>
      <c r="K87" s="53"/>
    </row>
    <row r="88" spans="1:11" s="328" customFormat="1" ht="25.5" customHeight="1">
      <c r="A88" s="104"/>
      <c r="B88" s="163" t="s">
        <v>267</v>
      </c>
      <c r="C88" s="122"/>
      <c r="D88" s="53">
        <v>3.9</v>
      </c>
      <c r="E88" s="53">
        <v>2</v>
      </c>
      <c r="F88" s="53">
        <v>7.9</v>
      </c>
      <c r="G88" s="53">
        <f t="shared" si="0"/>
        <v>10</v>
      </c>
      <c r="H88" s="53"/>
      <c r="I88" s="53">
        <f>2+3</f>
        <v>5</v>
      </c>
      <c r="J88" s="53"/>
      <c r="K88" s="53">
        <f>2+3</f>
        <v>5</v>
      </c>
    </row>
    <row r="89" spans="1:11" s="328" customFormat="1" ht="42.75" customHeight="1">
      <c r="A89" s="104"/>
      <c r="B89" s="163" t="s">
        <v>631</v>
      </c>
      <c r="C89" s="122"/>
      <c r="D89" s="53">
        <v>0.2</v>
      </c>
      <c r="E89" s="53"/>
      <c r="F89" s="53">
        <v>7.7</v>
      </c>
      <c r="G89" s="53">
        <f t="shared" si="0"/>
        <v>0</v>
      </c>
      <c r="H89" s="53"/>
      <c r="I89" s="53"/>
      <c r="J89" s="53"/>
      <c r="K89" s="53"/>
    </row>
    <row r="90" spans="1:11" s="328" customFormat="1" ht="25.5" customHeight="1">
      <c r="A90" s="104"/>
      <c r="B90" s="163" t="s">
        <v>335</v>
      </c>
      <c r="C90" s="122"/>
      <c r="D90" s="53">
        <v>26.9</v>
      </c>
      <c r="E90" s="53">
        <v>17.8</v>
      </c>
      <c r="F90" s="53">
        <v>20.8</v>
      </c>
      <c r="G90" s="53">
        <f t="shared" si="0"/>
        <v>8</v>
      </c>
      <c r="H90" s="53">
        <v>2</v>
      </c>
      <c r="I90" s="53">
        <v>2</v>
      </c>
      <c r="J90" s="53">
        <v>2</v>
      </c>
      <c r="K90" s="53">
        <v>2</v>
      </c>
    </row>
    <row r="91" spans="1:11" s="328" customFormat="1" ht="30" customHeight="1">
      <c r="A91" s="104"/>
      <c r="B91" s="163" t="s">
        <v>632</v>
      </c>
      <c r="C91" s="122"/>
      <c r="D91" s="53"/>
      <c r="E91" s="53"/>
      <c r="F91" s="53">
        <v>3.7</v>
      </c>
      <c r="G91" s="53">
        <f t="shared" si="0"/>
        <v>4.8</v>
      </c>
      <c r="H91" s="53">
        <v>1.2</v>
      </c>
      <c r="I91" s="53">
        <v>1.2</v>
      </c>
      <c r="J91" s="53">
        <v>1.2</v>
      </c>
      <c r="K91" s="53">
        <v>1.2</v>
      </c>
    </row>
    <row r="92" spans="1:11" s="328" customFormat="1" ht="28.5" customHeight="1">
      <c r="A92" s="104"/>
      <c r="B92" s="163" t="s">
        <v>307</v>
      </c>
      <c r="C92" s="122"/>
      <c r="D92" s="53">
        <v>15.4</v>
      </c>
      <c r="E92" s="53"/>
      <c r="F92" s="53">
        <v>13.6</v>
      </c>
      <c r="G92" s="53">
        <f t="shared" si="0"/>
        <v>9.6</v>
      </c>
      <c r="H92" s="53">
        <v>2.4</v>
      </c>
      <c r="I92" s="53">
        <v>2.4</v>
      </c>
      <c r="J92" s="53">
        <v>2.4</v>
      </c>
      <c r="K92" s="53">
        <v>2.4</v>
      </c>
    </row>
    <row r="93" spans="1:11" s="328" customFormat="1" ht="29.25" customHeight="1">
      <c r="A93" s="105"/>
      <c r="B93" s="166" t="s">
        <v>633</v>
      </c>
      <c r="C93" s="122"/>
      <c r="D93" s="53">
        <v>8.4</v>
      </c>
      <c r="E93" s="53">
        <v>8</v>
      </c>
      <c r="F93" s="53">
        <v>9.1</v>
      </c>
      <c r="G93" s="53">
        <f t="shared" si="0"/>
        <v>9.6</v>
      </c>
      <c r="H93" s="53">
        <v>2.4</v>
      </c>
      <c r="I93" s="53">
        <v>2.4</v>
      </c>
      <c r="J93" s="54">
        <v>2.4</v>
      </c>
      <c r="K93" s="54">
        <v>2.4</v>
      </c>
    </row>
    <row r="94" spans="1:11" s="328" customFormat="1" ht="29.25" customHeight="1">
      <c r="A94" s="105"/>
      <c r="B94" s="183" t="s">
        <v>634</v>
      </c>
      <c r="C94" s="122"/>
      <c r="D94" s="53">
        <v>3.7</v>
      </c>
      <c r="E94" s="53">
        <v>3.7</v>
      </c>
      <c r="F94" s="53"/>
      <c r="G94" s="53">
        <f t="shared" si="0"/>
        <v>3.7</v>
      </c>
      <c r="H94" s="53"/>
      <c r="I94" s="53"/>
      <c r="J94" s="54"/>
      <c r="K94" s="54">
        <v>3.7</v>
      </c>
    </row>
    <row r="95" spans="1:11" s="328" customFormat="1" ht="29.25" customHeight="1">
      <c r="A95" s="105"/>
      <c r="B95" s="163" t="s">
        <v>369</v>
      </c>
      <c r="C95" s="122"/>
      <c r="D95" s="53">
        <v>3.2</v>
      </c>
      <c r="E95" s="53"/>
      <c r="F95" s="53">
        <v>2.4</v>
      </c>
      <c r="G95" s="53">
        <f t="shared" si="0"/>
        <v>6</v>
      </c>
      <c r="H95" s="53"/>
      <c r="I95" s="53"/>
      <c r="J95" s="54"/>
      <c r="K95" s="54">
        <v>6</v>
      </c>
    </row>
    <row r="96" spans="1:11" s="328" customFormat="1" ht="43.5" customHeight="1">
      <c r="A96" s="105"/>
      <c r="B96" s="163" t="s">
        <v>635</v>
      </c>
      <c r="C96" s="122"/>
      <c r="D96" s="53"/>
      <c r="E96" s="53"/>
      <c r="F96" s="53">
        <v>2.8</v>
      </c>
      <c r="G96" s="53">
        <f t="shared" si="0"/>
        <v>2.8</v>
      </c>
      <c r="H96" s="53">
        <v>2.8</v>
      </c>
      <c r="I96" s="53"/>
      <c r="J96" s="54"/>
      <c r="K96" s="54"/>
    </row>
    <row r="97" spans="1:11" s="328" customFormat="1" ht="45.75" customHeight="1">
      <c r="A97" s="105"/>
      <c r="B97" s="163" t="s">
        <v>276</v>
      </c>
      <c r="C97" s="122"/>
      <c r="D97" s="53">
        <v>1.9</v>
      </c>
      <c r="E97" s="53">
        <v>1.9</v>
      </c>
      <c r="F97" s="53">
        <v>1</v>
      </c>
      <c r="G97" s="53">
        <f t="shared" si="0"/>
        <v>1</v>
      </c>
      <c r="H97" s="53"/>
      <c r="I97" s="53">
        <v>1</v>
      </c>
      <c r="J97" s="54"/>
      <c r="K97" s="54"/>
    </row>
    <row r="98" spans="1:11" s="328" customFormat="1" ht="47.25" customHeight="1">
      <c r="A98" s="105"/>
      <c r="B98" s="163" t="s">
        <v>721</v>
      </c>
      <c r="C98" s="122"/>
      <c r="D98" s="53">
        <v>0.2</v>
      </c>
      <c r="E98" s="53">
        <v>0.2</v>
      </c>
      <c r="F98" s="53">
        <v>0.2</v>
      </c>
      <c r="G98" s="53">
        <f t="shared" si="0"/>
        <v>0.2</v>
      </c>
      <c r="H98" s="53"/>
      <c r="I98" s="53">
        <v>0.2</v>
      </c>
      <c r="J98" s="54"/>
      <c r="K98" s="54"/>
    </row>
    <row r="99" spans="1:11" s="328" customFormat="1" ht="24.75" customHeight="1">
      <c r="A99" s="105"/>
      <c r="B99" s="163" t="s">
        <v>272</v>
      </c>
      <c r="C99" s="122"/>
      <c r="D99" s="53">
        <v>5.7</v>
      </c>
      <c r="E99" s="53">
        <v>6</v>
      </c>
      <c r="F99" s="53">
        <v>7.2</v>
      </c>
      <c r="G99" s="53">
        <f t="shared" si="0"/>
        <v>6</v>
      </c>
      <c r="H99" s="53">
        <v>2</v>
      </c>
      <c r="I99" s="53">
        <v>1</v>
      </c>
      <c r="J99" s="54">
        <v>1</v>
      </c>
      <c r="K99" s="54">
        <v>2</v>
      </c>
    </row>
    <row r="100" spans="1:11" s="328" customFormat="1" ht="42.75" customHeight="1">
      <c r="A100" s="105"/>
      <c r="B100" s="163" t="s">
        <v>636</v>
      </c>
      <c r="C100" s="122"/>
      <c r="D100" s="53">
        <v>29</v>
      </c>
      <c r="E100" s="53">
        <v>28.6</v>
      </c>
      <c r="F100" s="53">
        <v>31</v>
      </c>
      <c r="G100" s="53">
        <f t="shared" si="0"/>
        <v>29.900000000000002</v>
      </c>
      <c r="H100" s="53">
        <v>11</v>
      </c>
      <c r="I100" s="53">
        <v>6.3</v>
      </c>
      <c r="J100" s="54">
        <v>6.3</v>
      </c>
      <c r="K100" s="54">
        <v>6.3</v>
      </c>
    </row>
    <row r="101" spans="1:11" s="328" customFormat="1" ht="27.75" customHeight="1">
      <c r="A101" s="105"/>
      <c r="B101" s="163" t="s">
        <v>637</v>
      </c>
      <c r="C101" s="122"/>
      <c r="D101" s="53">
        <v>25.8</v>
      </c>
      <c r="E101" s="53">
        <v>25.5</v>
      </c>
      <c r="F101" s="53">
        <v>31.4</v>
      </c>
      <c r="G101" s="53">
        <f t="shared" si="0"/>
        <v>29.6</v>
      </c>
      <c r="H101" s="53">
        <v>7.4</v>
      </c>
      <c r="I101" s="53">
        <v>7.4</v>
      </c>
      <c r="J101" s="54">
        <v>7.4</v>
      </c>
      <c r="K101" s="54">
        <v>7.4</v>
      </c>
    </row>
    <row r="102" spans="1:11" s="328" customFormat="1" ht="26.25" customHeight="1">
      <c r="A102" s="105"/>
      <c r="B102" s="163" t="s">
        <v>347</v>
      </c>
      <c r="C102" s="122"/>
      <c r="D102" s="53">
        <v>16</v>
      </c>
      <c r="E102" s="53">
        <v>12.9</v>
      </c>
      <c r="F102" s="53">
        <v>16.2</v>
      </c>
      <c r="G102" s="53">
        <f t="shared" si="0"/>
        <v>14</v>
      </c>
      <c r="H102" s="53">
        <v>4</v>
      </c>
      <c r="I102" s="53">
        <v>4</v>
      </c>
      <c r="J102" s="54">
        <v>3</v>
      </c>
      <c r="K102" s="54">
        <v>3</v>
      </c>
    </row>
    <row r="103" spans="1:11" s="328" customFormat="1" ht="27.75" customHeight="1">
      <c r="A103" s="105"/>
      <c r="B103" s="163" t="s">
        <v>638</v>
      </c>
      <c r="C103" s="122"/>
      <c r="D103" s="53">
        <v>9</v>
      </c>
      <c r="E103" s="53">
        <v>60</v>
      </c>
      <c r="F103" s="53"/>
      <c r="G103" s="53">
        <f t="shared" si="0"/>
        <v>0</v>
      </c>
      <c r="H103" s="53"/>
      <c r="I103" s="53"/>
      <c r="J103" s="54"/>
      <c r="K103" s="54"/>
    </row>
    <row r="104" spans="1:11" s="328" customFormat="1" ht="26.25" customHeight="1">
      <c r="A104" s="105"/>
      <c r="B104" s="163" t="s">
        <v>274</v>
      </c>
      <c r="C104" s="122"/>
      <c r="D104" s="53">
        <v>33.9</v>
      </c>
      <c r="E104" s="53">
        <v>43.8</v>
      </c>
      <c r="F104" s="53">
        <v>11</v>
      </c>
      <c r="G104" s="53">
        <f t="shared" si="0"/>
        <v>36</v>
      </c>
      <c r="H104" s="53">
        <v>9</v>
      </c>
      <c r="I104" s="53">
        <v>9</v>
      </c>
      <c r="J104" s="54">
        <v>9</v>
      </c>
      <c r="K104" s="54">
        <v>9</v>
      </c>
    </row>
    <row r="105" spans="1:11" s="328" customFormat="1" ht="24" customHeight="1">
      <c r="A105" s="105"/>
      <c r="B105" s="163" t="s">
        <v>250</v>
      </c>
      <c r="C105" s="122"/>
      <c r="D105" s="53">
        <v>18.100000000000001</v>
      </c>
      <c r="E105" s="53"/>
      <c r="F105" s="53"/>
      <c r="G105" s="53">
        <f t="shared" si="0"/>
        <v>0</v>
      </c>
      <c r="H105" s="53"/>
      <c r="I105" s="53"/>
      <c r="J105" s="54"/>
      <c r="K105" s="54"/>
    </row>
    <row r="106" spans="1:11" s="328" customFormat="1" ht="23.25" customHeight="1">
      <c r="A106" s="105"/>
      <c r="B106" s="163" t="s">
        <v>639</v>
      </c>
      <c r="C106" s="122"/>
      <c r="D106" s="53">
        <v>24.2</v>
      </c>
      <c r="E106" s="53">
        <v>19.5</v>
      </c>
      <c r="F106" s="53">
        <v>19.5</v>
      </c>
      <c r="G106" s="53">
        <f t="shared" si="0"/>
        <v>20</v>
      </c>
      <c r="H106" s="53">
        <v>9</v>
      </c>
      <c r="I106" s="53"/>
      <c r="J106" s="54">
        <v>9</v>
      </c>
      <c r="K106" s="54">
        <v>2</v>
      </c>
    </row>
    <row r="107" spans="1:11" s="328" customFormat="1" ht="25.5" customHeight="1">
      <c r="A107" s="105"/>
      <c r="B107" s="163" t="s">
        <v>722</v>
      </c>
      <c r="C107" s="122"/>
      <c r="D107" s="53"/>
      <c r="E107" s="53"/>
      <c r="F107" s="53">
        <v>6.3</v>
      </c>
      <c r="G107" s="53">
        <f t="shared" si="0"/>
        <v>12</v>
      </c>
      <c r="H107" s="53">
        <v>3</v>
      </c>
      <c r="I107" s="53">
        <v>3</v>
      </c>
      <c r="J107" s="54">
        <v>3</v>
      </c>
      <c r="K107" s="54">
        <v>3</v>
      </c>
    </row>
    <row r="108" spans="1:11" s="328" customFormat="1" ht="27" customHeight="1">
      <c r="A108" s="105"/>
      <c r="B108" s="163" t="s">
        <v>723</v>
      </c>
      <c r="C108" s="122"/>
      <c r="D108" s="53">
        <v>10.8</v>
      </c>
      <c r="E108" s="53">
        <v>10.8</v>
      </c>
      <c r="F108" s="53">
        <v>8</v>
      </c>
      <c r="G108" s="53">
        <f t="shared" si="0"/>
        <v>8</v>
      </c>
      <c r="H108" s="53">
        <v>2</v>
      </c>
      <c r="I108" s="53">
        <v>2</v>
      </c>
      <c r="J108" s="54">
        <v>2</v>
      </c>
      <c r="K108" s="54">
        <v>2</v>
      </c>
    </row>
    <row r="109" spans="1:11" s="328" customFormat="1" ht="39" customHeight="1">
      <c r="A109" s="105"/>
      <c r="B109" s="163" t="s">
        <v>640</v>
      </c>
      <c r="C109" s="122"/>
      <c r="D109" s="53">
        <v>43.3</v>
      </c>
      <c r="E109" s="53"/>
      <c r="F109" s="53">
        <v>42</v>
      </c>
      <c r="G109" s="53">
        <f t="shared" si="0"/>
        <v>0</v>
      </c>
      <c r="H109" s="53"/>
      <c r="I109" s="53"/>
      <c r="J109" s="54"/>
      <c r="K109" s="54"/>
    </row>
    <row r="110" spans="1:11" s="328" customFormat="1" ht="42" customHeight="1">
      <c r="A110" s="105"/>
      <c r="B110" s="163" t="s">
        <v>641</v>
      </c>
      <c r="C110" s="122"/>
      <c r="D110" s="53">
        <v>3.2</v>
      </c>
      <c r="E110" s="53"/>
      <c r="F110" s="53">
        <v>3.2</v>
      </c>
      <c r="G110" s="53">
        <f t="shared" si="0"/>
        <v>3.2</v>
      </c>
      <c r="H110" s="53"/>
      <c r="I110" s="53">
        <v>3.2</v>
      </c>
      <c r="J110" s="54"/>
      <c r="K110" s="54"/>
    </row>
    <row r="111" spans="1:11" s="328" customFormat="1" ht="42" customHeight="1">
      <c r="A111" s="105"/>
      <c r="B111" s="163" t="s">
        <v>642</v>
      </c>
      <c r="C111" s="122"/>
      <c r="D111" s="53">
        <v>18.3</v>
      </c>
      <c r="E111" s="53">
        <v>36</v>
      </c>
      <c r="F111" s="53">
        <v>35</v>
      </c>
      <c r="G111" s="53">
        <f t="shared" si="0"/>
        <v>36</v>
      </c>
      <c r="H111" s="53">
        <v>9</v>
      </c>
      <c r="I111" s="53">
        <v>9</v>
      </c>
      <c r="J111" s="54">
        <v>9</v>
      </c>
      <c r="K111" s="54">
        <v>9</v>
      </c>
    </row>
    <row r="112" spans="1:11" s="328" customFormat="1" ht="27.75" customHeight="1">
      <c r="A112" s="105"/>
      <c r="B112" s="163" t="s">
        <v>275</v>
      </c>
      <c r="C112" s="122"/>
      <c r="D112" s="53">
        <v>11</v>
      </c>
      <c r="E112" s="53">
        <v>15</v>
      </c>
      <c r="F112" s="53">
        <v>13.1</v>
      </c>
      <c r="G112" s="53">
        <f t="shared" si="0"/>
        <v>13.2</v>
      </c>
      <c r="H112" s="53">
        <v>3.3</v>
      </c>
      <c r="I112" s="53">
        <v>3.3</v>
      </c>
      <c r="J112" s="54">
        <v>3.3</v>
      </c>
      <c r="K112" s="54">
        <v>3.3</v>
      </c>
    </row>
    <row r="113" spans="1:11" s="328" customFormat="1" ht="28.5" customHeight="1">
      <c r="A113" s="105"/>
      <c r="B113" s="163" t="s">
        <v>314</v>
      </c>
      <c r="C113" s="122"/>
      <c r="D113" s="53">
        <v>1.9</v>
      </c>
      <c r="E113" s="53">
        <v>1.5</v>
      </c>
      <c r="F113" s="53"/>
      <c r="G113" s="53">
        <f t="shared" si="0"/>
        <v>0</v>
      </c>
      <c r="H113" s="53"/>
      <c r="I113" s="53"/>
      <c r="J113" s="54"/>
      <c r="K113" s="54"/>
    </row>
    <row r="114" spans="1:11" s="328" customFormat="1" ht="27" customHeight="1">
      <c r="A114" s="105"/>
      <c r="B114" s="163" t="s">
        <v>326</v>
      </c>
      <c r="C114" s="122"/>
      <c r="D114" s="53">
        <v>8.9</v>
      </c>
      <c r="E114" s="53"/>
      <c r="F114" s="53"/>
      <c r="G114" s="53">
        <f t="shared" si="0"/>
        <v>0</v>
      </c>
      <c r="H114" s="53"/>
      <c r="I114" s="53"/>
      <c r="J114" s="54"/>
      <c r="K114" s="54"/>
    </row>
    <row r="115" spans="1:11" s="328" customFormat="1" ht="26.25" customHeight="1">
      <c r="A115" s="105"/>
      <c r="B115" s="163" t="s">
        <v>315</v>
      </c>
      <c r="C115" s="122"/>
      <c r="D115" s="53">
        <v>0.1</v>
      </c>
      <c r="E115" s="53"/>
      <c r="F115" s="53"/>
      <c r="G115" s="53">
        <f t="shared" si="0"/>
        <v>0</v>
      </c>
      <c r="H115" s="53"/>
      <c r="I115" s="53"/>
      <c r="J115" s="54"/>
      <c r="K115" s="54"/>
    </row>
    <row r="116" spans="1:11" s="328" customFormat="1" ht="42" customHeight="1">
      <c r="A116" s="105"/>
      <c r="B116" s="163" t="s">
        <v>643</v>
      </c>
      <c r="C116" s="122"/>
      <c r="D116" s="53">
        <v>0.4</v>
      </c>
      <c r="E116" s="53"/>
      <c r="F116" s="53"/>
      <c r="G116" s="53">
        <f t="shared" si="0"/>
        <v>1</v>
      </c>
      <c r="H116" s="53"/>
      <c r="I116" s="53">
        <v>1</v>
      </c>
      <c r="J116" s="54"/>
      <c r="K116" s="54"/>
    </row>
    <row r="117" spans="1:11" s="328" customFormat="1" ht="27.75" customHeight="1">
      <c r="A117" s="105"/>
      <c r="B117" s="163" t="s">
        <v>295</v>
      </c>
      <c r="C117" s="122"/>
      <c r="D117" s="53">
        <v>62.1</v>
      </c>
      <c r="E117" s="53"/>
      <c r="F117" s="53"/>
      <c r="G117" s="53">
        <f t="shared" si="0"/>
        <v>49.9</v>
      </c>
      <c r="H117" s="53">
        <v>49.9</v>
      </c>
      <c r="I117" s="53"/>
      <c r="J117" s="54"/>
      <c r="K117" s="54"/>
    </row>
    <row r="118" spans="1:11" s="328" customFormat="1" ht="27" customHeight="1">
      <c r="A118" s="105"/>
      <c r="B118" s="163" t="s">
        <v>349</v>
      </c>
      <c r="C118" s="122"/>
      <c r="D118" s="53">
        <v>5.8</v>
      </c>
      <c r="E118" s="53"/>
      <c r="F118" s="53"/>
      <c r="G118" s="53">
        <f t="shared" si="0"/>
        <v>6</v>
      </c>
      <c r="H118" s="53">
        <v>2</v>
      </c>
      <c r="I118" s="53"/>
      <c r="J118" s="54">
        <v>4</v>
      </c>
      <c r="K118" s="54"/>
    </row>
    <row r="119" spans="1:11" s="328" customFormat="1" ht="31.5" customHeight="1">
      <c r="A119" s="105"/>
      <c r="B119" s="163" t="s">
        <v>646</v>
      </c>
      <c r="C119" s="122"/>
      <c r="D119" s="53">
        <v>150</v>
      </c>
      <c r="E119" s="53"/>
      <c r="F119" s="53"/>
      <c r="G119" s="53">
        <f t="shared" si="0"/>
        <v>0</v>
      </c>
      <c r="H119" s="53"/>
      <c r="I119" s="53"/>
      <c r="J119" s="54"/>
      <c r="K119" s="54"/>
    </row>
    <row r="120" spans="1:11" s="328" customFormat="1" ht="28.5" customHeight="1">
      <c r="A120" s="105"/>
      <c r="B120" s="163" t="s">
        <v>342</v>
      </c>
      <c r="C120" s="122"/>
      <c r="D120" s="53">
        <v>25</v>
      </c>
      <c r="E120" s="53"/>
      <c r="F120" s="53">
        <v>15</v>
      </c>
      <c r="G120" s="53">
        <f t="shared" si="0"/>
        <v>0</v>
      </c>
      <c r="H120" s="53"/>
      <c r="I120" s="53"/>
      <c r="J120" s="54"/>
      <c r="K120" s="54"/>
    </row>
    <row r="121" spans="1:11" s="328" customFormat="1" ht="26.25" customHeight="1">
      <c r="A121" s="105"/>
      <c r="B121" s="163" t="s">
        <v>335</v>
      </c>
      <c r="C121" s="122"/>
      <c r="D121" s="53">
        <v>16.100000000000001</v>
      </c>
      <c r="E121" s="53"/>
      <c r="F121" s="53"/>
      <c r="G121" s="53">
        <f t="shared" si="0"/>
        <v>0</v>
      </c>
      <c r="H121" s="53"/>
      <c r="I121" s="53"/>
      <c r="J121" s="54"/>
      <c r="K121" s="54"/>
    </row>
    <row r="122" spans="1:11" s="328" customFormat="1" ht="27.75" customHeight="1">
      <c r="A122" s="105"/>
      <c r="B122" s="163" t="s">
        <v>336</v>
      </c>
      <c r="C122" s="122"/>
      <c r="D122" s="53">
        <v>4.2</v>
      </c>
      <c r="E122" s="53">
        <v>24</v>
      </c>
      <c r="F122" s="53">
        <v>4.8</v>
      </c>
      <c r="G122" s="53">
        <f t="shared" si="0"/>
        <v>8</v>
      </c>
      <c r="H122" s="53">
        <v>2</v>
      </c>
      <c r="I122" s="53">
        <v>2</v>
      </c>
      <c r="J122" s="54">
        <v>2</v>
      </c>
      <c r="K122" s="54">
        <v>2</v>
      </c>
    </row>
    <row r="123" spans="1:11" s="328" customFormat="1" ht="30" customHeight="1">
      <c r="A123" s="105"/>
      <c r="B123" s="163" t="s">
        <v>332</v>
      </c>
      <c r="C123" s="122"/>
      <c r="D123" s="53">
        <v>4.5</v>
      </c>
      <c r="E123" s="53"/>
      <c r="F123" s="53"/>
      <c r="G123" s="53">
        <f t="shared" si="0"/>
        <v>0</v>
      </c>
      <c r="H123" s="53"/>
      <c r="I123" s="53"/>
      <c r="J123" s="54"/>
      <c r="K123" s="54"/>
    </row>
    <row r="124" spans="1:11" s="328" customFormat="1" ht="29.25" customHeight="1">
      <c r="A124" s="105"/>
      <c r="B124" s="163" t="s">
        <v>644</v>
      </c>
      <c r="C124" s="122"/>
      <c r="D124" s="53">
        <v>21.1</v>
      </c>
      <c r="E124" s="53"/>
      <c r="F124" s="53"/>
      <c r="G124" s="53">
        <f t="shared" ref="G124:G126" si="7">SUM(H124:K124)</f>
        <v>0</v>
      </c>
      <c r="H124" s="53"/>
      <c r="I124" s="53"/>
      <c r="J124" s="54"/>
      <c r="K124" s="54"/>
    </row>
    <row r="125" spans="1:11" s="328" customFormat="1" ht="29.25" customHeight="1">
      <c r="A125" s="105"/>
      <c r="B125" s="163" t="s">
        <v>331</v>
      </c>
      <c r="C125" s="122"/>
      <c r="D125" s="53">
        <v>1.6</v>
      </c>
      <c r="E125" s="53"/>
      <c r="F125" s="53"/>
      <c r="G125" s="53">
        <f t="shared" si="7"/>
        <v>0</v>
      </c>
      <c r="H125" s="53"/>
      <c r="I125" s="53"/>
      <c r="J125" s="54"/>
      <c r="K125" s="54"/>
    </row>
    <row r="126" spans="1:11" s="328" customFormat="1" ht="29.25" customHeight="1">
      <c r="A126" s="105"/>
      <c r="B126" s="163" t="s">
        <v>346</v>
      </c>
      <c r="C126" s="122"/>
      <c r="D126" s="53">
        <v>0.4</v>
      </c>
      <c r="E126" s="53"/>
      <c r="F126" s="53">
        <v>0.5</v>
      </c>
      <c r="G126" s="53">
        <f t="shared" si="7"/>
        <v>0</v>
      </c>
      <c r="H126" s="53"/>
      <c r="I126" s="53"/>
      <c r="J126" s="54"/>
      <c r="K126" s="54"/>
    </row>
    <row r="127" spans="1:11" s="328" customFormat="1" ht="30" customHeight="1">
      <c r="A127" s="228" t="s">
        <v>212</v>
      </c>
      <c r="B127" s="229"/>
      <c r="C127" s="164"/>
      <c r="D127" s="60"/>
      <c r="E127" s="60"/>
      <c r="F127" s="60"/>
      <c r="G127" s="60"/>
      <c r="H127" s="60"/>
      <c r="I127" s="60"/>
      <c r="J127" s="60"/>
      <c r="K127" s="60"/>
    </row>
    <row r="128" spans="1:11" s="328" customFormat="1" ht="32.25" customHeight="1">
      <c r="A128" s="228" t="s">
        <v>183</v>
      </c>
      <c r="B128" s="229"/>
      <c r="C128" s="164">
        <v>1035</v>
      </c>
      <c r="D128" s="60">
        <f>D129</f>
        <v>52.9</v>
      </c>
      <c r="E128" s="60">
        <f t="shared" ref="E128:F128" si="8">E129</f>
        <v>0</v>
      </c>
      <c r="F128" s="60">
        <f t="shared" si="8"/>
        <v>0</v>
      </c>
      <c r="G128" s="60">
        <f>H128+I128+J128+K128</f>
        <v>289.5</v>
      </c>
      <c r="H128" s="60">
        <f>H129+H130</f>
        <v>73.5</v>
      </c>
      <c r="I128" s="60">
        <f t="shared" ref="I128:K128" si="9">I129+I130</f>
        <v>72</v>
      </c>
      <c r="J128" s="60">
        <f t="shared" si="9"/>
        <v>72</v>
      </c>
      <c r="K128" s="60">
        <f t="shared" si="9"/>
        <v>72</v>
      </c>
    </row>
    <row r="129" spans="1:11" s="328" customFormat="1" ht="59.25" customHeight="1">
      <c r="A129" s="156"/>
      <c r="B129" s="163" t="s">
        <v>688</v>
      </c>
      <c r="C129" s="164"/>
      <c r="D129" s="53">
        <v>52.9</v>
      </c>
      <c r="E129" s="60"/>
      <c r="F129" s="60"/>
      <c r="G129" s="53">
        <f>SUM(H129:K129)</f>
        <v>288</v>
      </c>
      <c r="H129" s="53">
        <v>72</v>
      </c>
      <c r="I129" s="53">
        <v>72</v>
      </c>
      <c r="J129" s="53">
        <v>72</v>
      </c>
      <c r="K129" s="53">
        <v>72</v>
      </c>
    </row>
    <row r="130" spans="1:11" s="328" customFormat="1" ht="24" customHeight="1">
      <c r="A130" s="156"/>
      <c r="B130" s="163" t="s">
        <v>314</v>
      </c>
      <c r="C130" s="164"/>
      <c r="D130" s="60"/>
      <c r="E130" s="60"/>
      <c r="F130" s="60"/>
      <c r="G130" s="53">
        <f t="shared" ref="G130" si="10">SUM(H130:K130)</f>
        <v>1.5</v>
      </c>
      <c r="H130" s="53">
        <v>1.5</v>
      </c>
      <c r="I130" s="53"/>
      <c r="J130" s="53"/>
      <c r="K130" s="53"/>
    </row>
    <row r="131" spans="1:11">
      <c r="B131" s="144"/>
      <c r="D131" s="145"/>
      <c r="E131" s="146"/>
      <c r="F131" s="146"/>
      <c r="G131" s="146"/>
      <c r="H131" s="146"/>
      <c r="I131" s="146"/>
    </row>
    <row r="132" spans="1:11" ht="52.5" customHeight="1">
      <c r="B132" s="171" t="s">
        <v>595</v>
      </c>
      <c r="C132" s="2"/>
      <c r="D132" s="230"/>
      <c r="E132" s="230"/>
      <c r="F132" s="116"/>
      <c r="G132" s="44"/>
      <c r="H132" s="224" t="s">
        <v>689</v>
      </c>
      <c r="I132" s="225"/>
      <c r="J132" s="225"/>
    </row>
    <row r="133" spans="1:11">
      <c r="B133" s="78" t="s">
        <v>132</v>
      </c>
      <c r="C133" s="79"/>
      <c r="D133" s="226" t="s">
        <v>148</v>
      </c>
      <c r="E133" s="226"/>
      <c r="F133" s="199"/>
      <c r="G133" s="79"/>
      <c r="H133" s="227" t="s">
        <v>36</v>
      </c>
      <c r="I133" s="227"/>
      <c r="J133" s="227"/>
    </row>
    <row r="134" spans="1:11">
      <c r="B134" s="144"/>
      <c r="D134" s="145"/>
      <c r="E134" s="146"/>
      <c r="F134" s="146"/>
      <c r="G134" s="146"/>
      <c r="H134" s="146"/>
      <c r="I134" s="146"/>
    </row>
    <row r="135" spans="1:11">
      <c r="B135" s="144"/>
      <c r="D135" s="145"/>
      <c r="E135" s="146"/>
      <c r="F135" s="146"/>
      <c r="G135" s="146"/>
      <c r="H135" s="146"/>
      <c r="I135" s="146"/>
    </row>
    <row r="136" spans="1:11">
      <c r="B136" s="144"/>
      <c r="D136" s="145"/>
      <c r="E136" s="146"/>
      <c r="F136" s="146"/>
      <c r="G136" s="146"/>
      <c r="H136" s="146"/>
      <c r="I136" s="146"/>
    </row>
    <row r="137" spans="1:11">
      <c r="B137" s="144"/>
      <c r="D137" s="145"/>
      <c r="E137" s="146"/>
      <c r="F137" s="146"/>
      <c r="G137" s="146"/>
      <c r="H137" s="146"/>
      <c r="I137" s="146"/>
    </row>
    <row r="138" spans="1:11">
      <c r="B138" s="144"/>
      <c r="D138" s="145"/>
      <c r="E138" s="146"/>
      <c r="F138" s="146"/>
      <c r="G138" s="146"/>
      <c r="H138" s="146"/>
      <c r="I138" s="146"/>
    </row>
    <row r="139" spans="1:11">
      <c r="B139" s="144"/>
      <c r="D139" s="145"/>
      <c r="E139" s="146"/>
      <c r="F139" s="146"/>
      <c r="G139" s="146"/>
      <c r="H139" s="146"/>
      <c r="I139" s="146"/>
    </row>
    <row r="140" spans="1:11">
      <c r="B140" s="144"/>
      <c r="D140" s="145"/>
      <c r="E140" s="146"/>
      <c r="F140" s="146"/>
      <c r="G140" s="146"/>
      <c r="H140" s="146"/>
      <c r="I140" s="146"/>
    </row>
    <row r="141" spans="1:11">
      <c r="B141" s="144"/>
      <c r="D141" s="145"/>
      <c r="E141" s="146"/>
      <c r="F141" s="146"/>
      <c r="G141" s="146"/>
      <c r="H141" s="146"/>
      <c r="I141" s="146"/>
    </row>
    <row r="142" spans="1:11">
      <c r="B142" s="144"/>
      <c r="D142" s="145"/>
      <c r="E142" s="146"/>
      <c r="F142" s="146"/>
      <c r="G142" s="146"/>
      <c r="H142" s="146"/>
      <c r="I142" s="146"/>
    </row>
    <row r="143" spans="1:11">
      <c r="B143" s="144"/>
      <c r="D143" s="145"/>
      <c r="E143" s="146"/>
      <c r="F143" s="146"/>
      <c r="G143" s="146"/>
      <c r="H143" s="146"/>
      <c r="I143" s="146"/>
    </row>
    <row r="144" spans="1:11">
      <c r="B144" s="144"/>
      <c r="D144" s="145"/>
      <c r="E144" s="146"/>
      <c r="F144" s="146"/>
      <c r="G144" s="146"/>
      <c r="H144" s="146"/>
      <c r="I144" s="146"/>
    </row>
    <row r="145" spans="2:9">
      <c r="B145" s="144"/>
      <c r="D145" s="145"/>
      <c r="E145" s="146"/>
      <c r="F145" s="146"/>
      <c r="G145" s="146"/>
      <c r="H145" s="146"/>
      <c r="I145" s="146"/>
    </row>
    <row r="146" spans="2:9">
      <c r="B146" s="144"/>
      <c r="D146" s="145"/>
      <c r="E146" s="146"/>
      <c r="F146" s="146"/>
      <c r="G146" s="146"/>
      <c r="H146" s="146"/>
      <c r="I146" s="146"/>
    </row>
    <row r="147" spans="2:9">
      <c r="B147" s="144"/>
      <c r="D147" s="145"/>
      <c r="E147" s="146"/>
      <c r="F147" s="146"/>
      <c r="G147" s="146"/>
      <c r="H147" s="146"/>
      <c r="I147" s="146"/>
    </row>
    <row r="148" spans="2:9">
      <c r="B148" s="144"/>
      <c r="D148" s="145"/>
      <c r="E148" s="146"/>
      <c r="F148" s="146"/>
      <c r="G148" s="146"/>
      <c r="H148" s="146"/>
      <c r="I148" s="146"/>
    </row>
    <row r="149" spans="2:9">
      <c r="B149" s="144"/>
      <c r="D149" s="145"/>
      <c r="E149" s="146"/>
      <c r="F149" s="146"/>
      <c r="G149" s="146"/>
      <c r="H149" s="146"/>
      <c r="I149" s="146"/>
    </row>
    <row r="150" spans="2:9">
      <c r="B150" s="144"/>
      <c r="D150" s="145"/>
      <c r="E150" s="146"/>
      <c r="F150" s="146"/>
      <c r="G150" s="146"/>
      <c r="H150" s="146"/>
      <c r="I150" s="146"/>
    </row>
    <row r="151" spans="2:9">
      <c r="B151" s="144"/>
      <c r="D151" s="145"/>
      <c r="E151" s="146"/>
      <c r="F151" s="146"/>
      <c r="G151" s="146"/>
      <c r="H151" s="146"/>
      <c r="I151" s="146"/>
    </row>
    <row r="152" spans="2:9">
      <c r="B152" s="144"/>
      <c r="D152" s="145"/>
      <c r="E152" s="146"/>
      <c r="F152" s="146"/>
      <c r="G152" s="146"/>
      <c r="H152" s="146"/>
      <c r="I152" s="146"/>
    </row>
    <row r="153" spans="2:9">
      <c r="B153" s="144"/>
      <c r="D153" s="145"/>
      <c r="E153" s="146"/>
      <c r="F153" s="146"/>
      <c r="G153" s="146"/>
      <c r="H153" s="146"/>
      <c r="I153" s="146"/>
    </row>
    <row r="154" spans="2:9">
      <c r="B154" s="144"/>
      <c r="D154" s="145"/>
      <c r="E154" s="146"/>
      <c r="F154" s="146"/>
      <c r="G154" s="146"/>
      <c r="H154" s="146"/>
      <c r="I154" s="146"/>
    </row>
    <row r="155" spans="2:9">
      <c r="B155" s="144"/>
      <c r="D155" s="145"/>
      <c r="E155" s="146"/>
      <c r="F155" s="146"/>
      <c r="G155" s="146"/>
      <c r="H155" s="146"/>
      <c r="I155" s="146"/>
    </row>
    <row r="156" spans="2:9">
      <c r="B156" s="144"/>
      <c r="D156" s="145"/>
      <c r="E156" s="146"/>
      <c r="F156" s="146"/>
      <c r="G156" s="146"/>
      <c r="H156" s="146"/>
      <c r="I156" s="146"/>
    </row>
    <row r="157" spans="2:9">
      <c r="B157" s="144"/>
      <c r="D157" s="145"/>
      <c r="E157" s="146"/>
      <c r="F157" s="146"/>
      <c r="G157" s="146"/>
      <c r="H157" s="146"/>
      <c r="I157" s="146"/>
    </row>
    <row r="158" spans="2:9">
      <c r="B158" s="144"/>
      <c r="D158" s="145"/>
      <c r="E158" s="146"/>
      <c r="F158" s="146"/>
      <c r="G158" s="146"/>
      <c r="H158" s="146"/>
      <c r="I158" s="146"/>
    </row>
    <row r="159" spans="2:9">
      <c r="B159" s="144"/>
      <c r="D159" s="145"/>
      <c r="E159" s="146"/>
      <c r="F159" s="146"/>
      <c r="G159" s="146"/>
      <c r="H159" s="146"/>
      <c r="I159" s="146"/>
    </row>
    <row r="160" spans="2:9">
      <c r="B160" s="144"/>
      <c r="D160" s="145"/>
      <c r="E160" s="146"/>
      <c r="F160" s="146"/>
      <c r="G160" s="146"/>
      <c r="H160" s="146"/>
      <c r="I160" s="146"/>
    </row>
    <row r="161" spans="2:9">
      <c r="B161" s="144"/>
      <c r="D161" s="145"/>
      <c r="E161" s="146"/>
      <c r="F161" s="146"/>
      <c r="G161" s="146"/>
      <c r="H161" s="146"/>
      <c r="I161" s="146"/>
    </row>
    <row r="162" spans="2:9">
      <c r="B162" s="144"/>
      <c r="D162" s="145"/>
      <c r="E162" s="146"/>
      <c r="F162" s="146"/>
      <c r="G162" s="146"/>
      <c r="H162" s="146"/>
      <c r="I162" s="146"/>
    </row>
    <row r="163" spans="2:9">
      <c r="B163" s="144"/>
      <c r="D163" s="145"/>
      <c r="E163" s="146"/>
      <c r="F163" s="146"/>
      <c r="G163" s="146"/>
      <c r="H163" s="146"/>
      <c r="I163" s="146"/>
    </row>
    <row r="164" spans="2:9">
      <c r="B164" s="144"/>
      <c r="D164" s="145"/>
      <c r="E164" s="146"/>
      <c r="F164" s="146"/>
      <c r="G164" s="146"/>
      <c r="H164" s="146"/>
      <c r="I164" s="146"/>
    </row>
    <row r="165" spans="2:9">
      <c r="B165" s="144"/>
      <c r="D165" s="145"/>
      <c r="E165" s="146"/>
      <c r="F165" s="146"/>
      <c r="G165" s="146"/>
      <c r="H165" s="146"/>
      <c r="I165" s="146"/>
    </row>
    <row r="166" spans="2:9">
      <c r="B166" s="144"/>
      <c r="D166" s="145"/>
      <c r="E166" s="146"/>
      <c r="F166" s="146"/>
      <c r="G166" s="146"/>
      <c r="H166" s="146"/>
      <c r="I166" s="146"/>
    </row>
    <row r="167" spans="2:9">
      <c r="B167" s="144"/>
      <c r="D167" s="145"/>
      <c r="E167" s="146"/>
      <c r="F167" s="146"/>
      <c r="G167" s="146"/>
      <c r="H167" s="146"/>
      <c r="I167" s="146"/>
    </row>
    <row r="168" spans="2:9">
      <c r="B168" s="144"/>
      <c r="D168" s="145"/>
      <c r="E168" s="146"/>
      <c r="F168" s="146"/>
      <c r="G168" s="146"/>
      <c r="H168" s="146"/>
      <c r="I168" s="146"/>
    </row>
    <row r="169" spans="2:9">
      <c r="B169" s="144"/>
      <c r="D169" s="145"/>
      <c r="E169" s="146"/>
      <c r="F169" s="146"/>
      <c r="G169" s="146"/>
      <c r="H169" s="146"/>
      <c r="I169" s="146"/>
    </row>
    <row r="170" spans="2:9">
      <c r="B170" s="144"/>
      <c r="D170" s="145"/>
      <c r="E170" s="146"/>
      <c r="F170" s="146"/>
      <c r="G170" s="146"/>
      <c r="H170" s="146"/>
      <c r="I170" s="146"/>
    </row>
    <row r="171" spans="2:9">
      <c r="B171" s="144"/>
      <c r="D171" s="145"/>
      <c r="E171" s="146"/>
      <c r="F171" s="146"/>
      <c r="G171" s="146"/>
      <c r="H171" s="146"/>
      <c r="I171" s="146"/>
    </row>
    <row r="172" spans="2:9">
      <c r="B172" s="144"/>
      <c r="D172" s="145"/>
      <c r="E172" s="146"/>
      <c r="F172" s="146"/>
      <c r="G172" s="146"/>
      <c r="H172" s="146"/>
      <c r="I172" s="146"/>
    </row>
    <row r="173" spans="2:9">
      <c r="B173" s="144"/>
      <c r="D173" s="145"/>
      <c r="E173" s="146"/>
      <c r="F173" s="146"/>
      <c r="G173" s="146"/>
      <c r="H173" s="146"/>
      <c r="I173" s="146"/>
    </row>
    <row r="174" spans="2:9">
      <c r="B174" s="144"/>
      <c r="D174" s="145"/>
      <c r="E174" s="146"/>
      <c r="F174" s="146"/>
      <c r="G174" s="146"/>
      <c r="H174" s="146"/>
      <c r="I174" s="146"/>
    </row>
    <row r="175" spans="2:9">
      <c r="B175" s="144"/>
      <c r="D175" s="145"/>
      <c r="E175" s="146"/>
      <c r="F175" s="146"/>
      <c r="G175" s="146"/>
      <c r="H175" s="146"/>
      <c r="I175" s="146"/>
    </row>
    <row r="176" spans="2:9">
      <c r="B176" s="144"/>
      <c r="D176" s="145"/>
      <c r="E176" s="146"/>
      <c r="F176" s="146"/>
      <c r="G176" s="146"/>
      <c r="H176" s="146"/>
      <c r="I176" s="146"/>
    </row>
    <row r="177" spans="2:9">
      <c r="B177" s="144"/>
      <c r="D177" s="145"/>
      <c r="E177" s="146"/>
      <c r="F177" s="146"/>
      <c r="G177" s="146"/>
      <c r="H177" s="146"/>
      <c r="I177" s="146"/>
    </row>
    <row r="178" spans="2:9">
      <c r="B178" s="144"/>
      <c r="D178" s="145"/>
      <c r="E178" s="146"/>
      <c r="F178" s="146"/>
      <c r="G178" s="146"/>
      <c r="H178" s="146"/>
      <c r="I178" s="146"/>
    </row>
    <row r="179" spans="2:9">
      <c r="B179" s="144"/>
      <c r="D179" s="145"/>
      <c r="E179" s="146"/>
      <c r="F179" s="146"/>
      <c r="G179" s="146"/>
      <c r="H179" s="146"/>
      <c r="I179" s="146"/>
    </row>
    <row r="180" spans="2:9">
      <c r="B180" s="144"/>
      <c r="D180" s="145"/>
      <c r="E180" s="146"/>
      <c r="F180" s="146"/>
      <c r="G180" s="146"/>
      <c r="H180" s="146"/>
      <c r="I180" s="146"/>
    </row>
    <row r="181" spans="2:9">
      <c r="B181" s="144"/>
      <c r="D181" s="145"/>
      <c r="E181" s="146"/>
      <c r="F181" s="146"/>
      <c r="G181" s="146"/>
      <c r="H181" s="146"/>
      <c r="I181" s="146"/>
    </row>
    <row r="182" spans="2:9">
      <c r="B182" s="144"/>
      <c r="D182" s="145"/>
      <c r="E182" s="146"/>
      <c r="F182" s="146"/>
      <c r="G182" s="146"/>
      <c r="H182" s="146"/>
      <c r="I182" s="146"/>
    </row>
    <row r="183" spans="2:9">
      <c r="B183" s="144"/>
      <c r="D183" s="145"/>
      <c r="E183" s="146"/>
      <c r="F183" s="146"/>
      <c r="G183" s="146"/>
      <c r="H183" s="146"/>
      <c r="I183" s="146"/>
    </row>
    <row r="184" spans="2:9">
      <c r="B184" s="144"/>
      <c r="D184" s="145"/>
      <c r="E184" s="146"/>
      <c r="F184" s="146"/>
      <c r="G184" s="146"/>
      <c r="H184" s="146"/>
      <c r="I184" s="146"/>
    </row>
    <row r="185" spans="2:9">
      <c r="B185" s="144"/>
      <c r="D185" s="145"/>
      <c r="E185" s="146"/>
      <c r="F185" s="146"/>
      <c r="G185" s="146"/>
      <c r="H185" s="146"/>
      <c r="I185" s="146"/>
    </row>
    <row r="186" spans="2:9">
      <c r="B186" s="144"/>
      <c r="D186" s="145"/>
      <c r="E186" s="146"/>
      <c r="F186" s="146"/>
      <c r="G186" s="146"/>
      <c r="H186" s="146"/>
      <c r="I186" s="146"/>
    </row>
    <row r="187" spans="2:9">
      <c r="B187" s="144"/>
      <c r="D187" s="145"/>
      <c r="E187" s="146"/>
      <c r="F187" s="146"/>
      <c r="G187" s="146"/>
      <c r="H187" s="146"/>
      <c r="I187" s="146"/>
    </row>
    <row r="188" spans="2:9">
      <c r="B188" s="144"/>
    </row>
    <row r="189" spans="2:9">
      <c r="B189" s="162"/>
    </row>
    <row r="190" spans="2:9">
      <c r="B190" s="162"/>
    </row>
    <row r="191" spans="2:9">
      <c r="B191" s="162"/>
    </row>
    <row r="192" spans="2:9">
      <c r="B192" s="162"/>
    </row>
    <row r="193" spans="1:11">
      <c r="B193" s="162"/>
    </row>
    <row r="194" spans="1:11" s="78" customFormat="1">
      <c r="A194" s="79"/>
      <c r="B194" s="162"/>
      <c r="H194" s="79"/>
      <c r="I194" s="79"/>
      <c r="J194" s="79"/>
      <c r="K194" s="79"/>
    </row>
    <row r="195" spans="1:11" s="78" customFormat="1">
      <c r="A195" s="79"/>
      <c r="B195" s="162"/>
      <c r="H195" s="79"/>
      <c r="I195" s="79"/>
      <c r="J195" s="79"/>
      <c r="K195" s="79"/>
    </row>
    <row r="196" spans="1:11" s="78" customFormat="1">
      <c r="A196" s="79"/>
      <c r="B196" s="162"/>
      <c r="H196" s="79"/>
      <c r="I196" s="79"/>
      <c r="J196" s="79"/>
      <c r="K196" s="79"/>
    </row>
    <row r="197" spans="1:11" s="78" customFormat="1">
      <c r="A197" s="79"/>
      <c r="B197" s="162"/>
      <c r="H197" s="79"/>
      <c r="I197" s="79"/>
      <c r="J197" s="79"/>
      <c r="K197" s="79"/>
    </row>
    <row r="198" spans="1:11" s="78" customFormat="1">
      <c r="A198" s="79"/>
      <c r="B198" s="162"/>
      <c r="H198" s="79"/>
      <c r="I198" s="79"/>
      <c r="J198" s="79"/>
      <c r="K198" s="79"/>
    </row>
    <row r="199" spans="1:11" s="78" customFormat="1">
      <c r="A199" s="79"/>
      <c r="B199" s="162"/>
      <c r="H199" s="79"/>
      <c r="I199" s="79"/>
      <c r="J199" s="79"/>
      <c r="K199" s="79"/>
    </row>
    <row r="200" spans="1:11" s="78" customFormat="1">
      <c r="A200" s="79"/>
      <c r="B200" s="162"/>
      <c r="H200" s="79"/>
      <c r="I200" s="79"/>
      <c r="J200" s="79"/>
      <c r="K200" s="79"/>
    </row>
    <row r="201" spans="1:11" s="78" customFormat="1">
      <c r="A201" s="79"/>
      <c r="B201" s="162"/>
      <c r="H201" s="79"/>
      <c r="I201" s="79"/>
      <c r="J201" s="79"/>
      <c r="K201" s="79"/>
    </row>
    <row r="202" spans="1:11" s="78" customFormat="1">
      <c r="A202" s="79"/>
      <c r="B202" s="162"/>
      <c r="H202" s="79"/>
      <c r="I202" s="79"/>
      <c r="J202" s="79"/>
      <c r="K202" s="79"/>
    </row>
    <row r="203" spans="1:11" s="78" customFormat="1">
      <c r="A203" s="79"/>
      <c r="B203" s="162"/>
      <c r="H203" s="79"/>
      <c r="I203" s="79"/>
      <c r="J203" s="79"/>
      <c r="K203" s="79"/>
    </row>
    <row r="204" spans="1:11" s="78" customFormat="1">
      <c r="A204" s="79"/>
      <c r="B204" s="162"/>
      <c r="H204" s="79"/>
      <c r="I204" s="79"/>
      <c r="J204" s="79"/>
      <c r="K204" s="79"/>
    </row>
    <row r="205" spans="1:11" s="78" customFormat="1">
      <c r="A205" s="79"/>
      <c r="B205" s="162"/>
      <c r="H205" s="79"/>
      <c r="I205" s="79"/>
      <c r="J205" s="79"/>
      <c r="K205" s="79"/>
    </row>
    <row r="206" spans="1:11" s="78" customFormat="1">
      <c r="A206" s="79"/>
      <c r="B206" s="162"/>
      <c r="H206" s="79"/>
      <c r="I206" s="79"/>
      <c r="J206" s="79"/>
      <c r="K206" s="79"/>
    </row>
    <row r="207" spans="1:11" s="78" customFormat="1">
      <c r="A207" s="79"/>
      <c r="B207" s="162"/>
      <c r="H207" s="79"/>
      <c r="I207" s="79"/>
      <c r="J207" s="79"/>
      <c r="K207" s="79"/>
    </row>
    <row r="208" spans="1:11" s="78" customFormat="1">
      <c r="A208" s="79"/>
      <c r="B208" s="162"/>
      <c r="H208" s="79"/>
      <c r="I208" s="79"/>
      <c r="J208" s="79"/>
      <c r="K208" s="79"/>
    </row>
    <row r="209" spans="1:11" s="78" customFormat="1">
      <c r="A209" s="79"/>
      <c r="B209" s="162"/>
      <c r="H209" s="79"/>
      <c r="I209" s="79"/>
      <c r="J209" s="79"/>
      <c r="K209" s="79"/>
    </row>
    <row r="210" spans="1:11" s="78" customFormat="1">
      <c r="A210" s="79"/>
      <c r="B210" s="162"/>
      <c r="H210" s="79"/>
      <c r="I210" s="79"/>
      <c r="J210" s="79"/>
      <c r="K210" s="79"/>
    </row>
    <row r="211" spans="1:11" s="78" customFormat="1">
      <c r="A211" s="79"/>
      <c r="B211" s="162"/>
      <c r="H211" s="79"/>
      <c r="I211" s="79"/>
      <c r="J211" s="79"/>
      <c r="K211" s="79"/>
    </row>
    <row r="212" spans="1:11" s="78" customFormat="1">
      <c r="A212" s="79"/>
      <c r="B212" s="162"/>
      <c r="H212" s="79"/>
      <c r="I212" s="79"/>
      <c r="J212" s="79"/>
      <c r="K212" s="79"/>
    </row>
    <row r="213" spans="1:11" s="78" customFormat="1">
      <c r="A213" s="79"/>
      <c r="B213" s="162"/>
      <c r="H213" s="79"/>
      <c r="I213" s="79"/>
      <c r="J213" s="79"/>
      <c r="K213" s="79"/>
    </row>
    <row r="214" spans="1:11" s="78" customFormat="1">
      <c r="A214" s="79"/>
      <c r="B214" s="162"/>
      <c r="H214" s="79"/>
      <c r="I214" s="79"/>
      <c r="J214" s="79"/>
      <c r="K214" s="79"/>
    </row>
    <row r="215" spans="1:11" s="78" customFormat="1">
      <c r="A215" s="79"/>
      <c r="B215" s="162"/>
      <c r="H215" s="79"/>
      <c r="I215" s="79"/>
      <c r="J215" s="79"/>
      <c r="K215" s="79"/>
    </row>
    <row r="216" spans="1:11" s="78" customFormat="1">
      <c r="A216" s="79"/>
      <c r="B216" s="162"/>
      <c r="H216" s="79"/>
      <c r="I216" s="79"/>
      <c r="J216" s="79"/>
      <c r="K216" s="79"/>
    </row>
    <row r="217" spans="1:11" s="78" customFormat="1">
      <c r="A217" s="79"/>
      <c r="B217" s="162"/>
      <c r="H217" s="79"/>
      <c r="I217" s="79"/>
      <c r="J217" s="79"/>
      <c r="K217" s="79"/>
    </row>
    <row r="218" spans="1:11" s="78" customFormat="1">
      <c r="A218" s="79"/>
      <c r="B218" s="162"/>
      <c r="H218" s="79"/>
      <c r="I218" s="79"/>
      <c r="J218" s="79"/>
      <c r="K218" s="79"/>
    </row>
    <row r="219" spans="1:11" s="78" customFormat="1">
      <c r="A219" s="79"/>
      <c r="B219" s="162"/>
      <c r="H219" s="79"/>
      <c r="I219" s="79"/>
      <c r="J219" s="79"/>
      <c r="K219" s="79"/>
    </row>
    <row r="220" spans="1:11" s="78" customFormat="1">
      <c r="A220" s="79"/>
      <c r="B220" s="162"/>
      <c r="H220" s="79"/>
      <c r="I220" s="79"/>
      <c r="J220" s="79"/>
      <c r="K220" s="79"/>
    </row>
    <row r="221" spans="1:11" s="78" customFormat="1">
      <c r="A221" s="79"/>
      <c r="B221" s="162"/>
      <c r="H221" s="79"/>
      <c r="I221" s="79"/>
      <c r="J221" s="79"/>
      <c r="K221" s="79"/>
    </row>
    <row r="222" spans="1:11" s="78" customFormat="1">
      <c r="A222" s="79"/>
      <c r="B222" s="162"/>
      <c r="H222" s="79"/>
      <c r="I222" s="79"/>
      <c r="J222" s="79"/>
      <c r="K222" s="79"/>
    </row>
    <row r="223" spans="1:11" s="78" customFormat="1">
      <c r="A223" s="79"/>
      <c r="B223" s="162"/>
      <c r="H223" s="79"/>
      <c r="I223" s="79"/>
      <c r="J223" s="79"/>
      <c r="K223" s="79"/>
    </row>
    <row r="224" spans="1:11" s="78" customFormat="1">
      <c r="A224" s="79"/>
      <c r="B224" s="162"/>
      <c r="H224" s="79"/>
      <c r="I224" s="79"/>
      <c r="J224" s="79"/>
      <c r="K224" s="79"/>
    </row>
    <row r="225" spans="1:11" s="78" customFormat="1">
      <c r="A225" s="79"/>
      <c r="B225" s="162"/>
      <c r="H225" s="79"/>
      <c r="I225" s="79"/>
      <c r="J225" s="79"/>
      <c r="K225" s="79"/>
    </row>
    <row r="226" spans="1:11" s="78" customFormat="1">
      <c r="A226" s="79"/>
      <c r="B226" s="162"/>
      <c r="H226" s="79"/>
      <c r="I226" s="79"/>
      <c r="J226" s="79"/>
      <c r="K226" s="79"/>
    </row>
    <row r="227" spans="1:11" s="78" customFormat="1">
      <c r="A227" s="79"/>
      <c r="B227" s="162"/>
      <c r="H227" s="79"/>
      <c r="I227" s="79"/>
      <c r="J227" s="79"/>
      <c r="K227" s="79"/>
    </row>
    <row r="228" spans="1:11" s="78" customFormat="1">
      <c r="A228" s="79"/>
      <c r="B228" s="162"/>
      <c r="H228" s="79"/>
      <c r="I228" s="79"/>
      <c r="J228" s="79"/>
      <c r="K228" s="79"/>
    </row>
    <row r="229" spans="1:11" s="78" customFormat="1">
      <c r="A229" s="79"/>
      <c r="B229" s="162"/>
      <c r="H229" s="79"/>
      <c r="I229" s="79"/>
      <c r="J229" s="79"/>
      <c r="K229" s="79"/>
    </row>
    <row r="230" spans="1:11" s="78" customFormat="1">
      <c r="A230" s="79"/>
      <c r="B230" s="162"/>
      <c r="H230" s="79"/>
      <c r="I230" s="79"/>
      <c r="J230" s="79"/>
      <c r="K230" s="79"/>
    </row>
    <row r="231" spans="1:11" s="78" customFormat="1">
      <c r="A231" s="79"/>
      <c r="B231" s="162"/>
      <c r="H231" s="79"/>
      <c r="I231" s="79"/>
      <c r="J231" s="79"/>
      <c r="K231" s="79"/>
    </row>
    <row r="232" spans="1:11" s="78" customFormat="1">
      <c r="A232" s="79"/>
      <c r="B232" s="162"/>
      <c r="H232" s="79"/>
      <c r="I232" s="79"/>
      <c r="J232" s="79"/>
      <c r="K232" s="79"/>
    </row>
    <row r="233" spans="1:11" s="78" customFormat="1">
      <c r="A233" s="79"/>
      <c r="B233" s="162"/>
      <c r="H233" s="79"/>
      <c r="I233" s="79"/>
      <c r="J233" s="79"/>
      <c r="K233" s="79"/>
    </row>
    <row r="234" spans="1:11" s="78" customFormat="1">
      <c r="A234" s="79"/>
      <c r="B234" s="162"/>
      <c r="H234" s="79"/>
      <c r="I234" s="79"/>
      <c r="J234" s="79"/>
      <c r="K234" s="79"/>
    </row>
    <row r="235" spans="1:11" s="78" customFormat="1">
      <c r="A235" s="79"/>
      <c r="B235" s="162"/>
      <c r="H235" s="79"/>
      <c r="I235" s="79"/>
      <c r="J235" s="79"/>
      <c r="K235" s="79"/>
    </row>
    <row r="236" spans="1:11" s="78" customFormat="1">
      <c r="A236" s="79"/>
      <c r="B236" s="162"/>
      <c r="H236" s="79"/>
      <c r="I236" s="79"/>
      <c r="J236" s="79"/>
      <c r="K236" s="79"/>
    </row>
    <row r="237" spans="1:11" s="78" customFormat="1">
      <c r="A237" s="79"/>
      <c r="B237" s="162"/>
      <c r="H237" s="79"/>
      <c r="I237" s="79"/>
      <c r="J237" s="79"/>
      <c r="K237" s="79"/>
    </row>
    <row r="238" spans="1:11" s="78" customFormat="1">
      <c r="A238" s="79"/>
      <c r="B238" s="162"/>
      <c r="H238" s="79"/>
      <c r="I238" s="79"/>
      <c r="J238" s="79"/>
      <c r="K238" s="79"/>
    </row>
    <row r="239" spans="1:11" s="78" customFormat="1">
      <c r="A239" s="79"/>
      <c r="B239" s="162"/>
      <c r="H239" s="79"/>
      <c r="I239" s="79"/>
      <c r="J239" s="79"/>
      <c r="K239" s="79"/>
    </row>
    <row r="240" spans="1:11" s="78" customFormat="1">
      <c r="A240" s="79"/>
      <c r="B240" s="162"/>
      <c r="H240" s="79"/>
      <c r="I240" s="79"/>
      <c r="J240" s="79"/>
      <c r="K240" s="79"/>
    </row>
    <row r="241" spans="1:11" s="78" customFormat="1">
      <c r="A241" s="79"/>
      <c r="B241" s="162"/>
      <c r="H241" s="79"/>
      <c r="I241" s="79"/>
      <c r="J241" s="79"/>
      <c r="K241" s="79"/>
    </row>
    <row r="242" spans="1:11" s="78" customFormat="1">
      <c r="A242" s="79"/>
      <c r="B242" s="162"/>
      <c r="H242" s="79"/>
      <c r="I242" s="79"/>
      <c r="J242" s="79"/>
      <c r="K242" s="79"/>
    </row>
    <row r="243" spans="1:11" s="78" customFormat="1">
      <c r="A243" s="79"/>
      <c r="B243" s="162"/>
      <c r="H243" s="79"/>
      <c r="I243" s="79"/>
      <c r="J243" s="79"/>
      <c r="K243" s="79"/>
    </row>
    <row r="244" spans="1:11" s="78" customFormat="1">
      <c r="A244" s="79"/>
      <c r="B244" s="162"/>
      <c r="H244" s="79"/>
      <c r="I244" s="79"/>
      <c r="J244" s="79"/>
      <c r="K244" s="79"/>
    </row>
    <row r="245" spans="1:11" s="78" customFormat="1">
      <c r="A245" s="79"/>
      <c r="B245" s="162"/>
      <c r="H245" s="79"/>
      <c r="I245" s="79"/>
      <c r="J245" s="79"/>
      <c r="K245" s="79"/>
    </row>
    <row r="246" spans="1:11" s="78" customFormat="1">
      <c r="A246" s="79"/>
      <c r="B246" s="162"/>
      <c r="H246" s="79"/>
      <c r="I246" s="79"/>
      <c r="J246" s="79"/>
      <c r="K246" s="79"/>
    </row>
    <row r="247" spans="1:11" s="78" customFormat="1">
      <c r="A247" s="79"/>
      <c r="B247" s="162"/>
      <c r="H247" s="79"/>
      <c r="I247" s="79"/>
      <c r="J247" s="79"/>
      <c r="K247" s="79"/>
    </row>
    <row r="248" spans="1:11" s="78" customFormat="1">
      <c r="A248" s="79"/>
      <c r="B248" s="162"/>
      <c r="H248" s="79"/>
      <c r="I248" s="79"/>
      <c r="J248" s="79"/>
      <c r="K248" s="79"/>
    </row>
    <row r="249" spans="1:11" s="78" customFormat="1">
      <c r="A249" s="79"/>
      <c r="B249" s="162"/>
      <c r="H249" s="79"/>
      <c r="I249" s="79"/>
      <c r="J249" s="79"/>
      <c r="K249" s="79"/>
    </row>
    <row r="250" spans="1:11" s="78" customFormat="1">
      <c r="A250" s="79"/>
      <c r="B250" s="162"/>
      <c r="H250" s="79"/>
      <c r="I250" s="79"/>
      <c r="J250" s="79"/>
      <c r="K250" s="79"/>
    </row>
    <row r="251" spans="1:11" s="78" customFormat="1">
      <c r="A251" s="79"/>
      <c r="B251" s="162"/>
      <c r="H251" s="79"/>
      <c r="I251" s="79"/>
      <c r="J251" s="79"/>
      <c r="K251" s="79"/>
    </row>
    <row r="252" spans="1:11" s="78" customFormat="1">
      <c r="A252" s="79"/>
      <c r="B252" s="162"/>
      <c r="H252" s="79"/>
      <c r="I252" s="79"/>
      <c r="J252" s="79"/>
      <c r="K252" s="79"/>
    </row>
    <row r="253" spans="1:11" s="78" customFormat="1">
      <c r="A253" s="79"/>
      <c r="B253" s="162"/>
      <c r="H253" s="79"/>
      <c r="I253" s="79"/>
      <c r="J253" s="79"/>
      <c r="K253" s="79"/>
    </row>
    <row r="254" spans="1:11" s="78" customFormat="1">
      <c r="A254" s="79"/>
      <c r="B254" s="162"/>
      <c r="H254" s="79"/>
      <c r="I254" s="79"/>
      <c r="J254" s="79"/>
      <c r="K254" s="79"/>
    </row>
    <row r="255" spans="1:11" s="78" customFormat="1">
      <c r="A255" s="79"/>
      <c r="B255" s="162"/>
      <c r="H255" s="79"/>
      <c r="I255" s="79"/>
      <c r="J255" s="79"/>
      <c r="K255" s="79"/>
    </row>
    <row r="256" spans="1:11" s="78" customFormat="1">
      <c r="A256" s="79"/>
      <c r="B256" s="162"/>
      <c r="H256" s="79"/>
      <c r="I256" s="79"/>
      <c r="J256" s="79"/>
      <c r="K256" s="79"/>
    </row>
    <row r="257" spans="1:11" s="78" customFormat="1">
      <c r="A257" s="79"/>
      <c r="B257" s="162"/>
      <c r="H257" s="79"/>
      <c r="I257" s="79"/>
      <c r="J257" s="79"/>
      <c r="K257" s="79"/>
    </row>
    <row r="258" spans="1:11" s="78" customFormat="1">
      <c r="A258" s="79"/>
      <c r="B258" s="162"/>
      <c r="H258" s="79"/>
      <c r="I258" s="79"/>
      <c r="J258" s="79"/>
      <c r="K258" s="79"/>
    </row>
    <row r="259" spans="1:11" s="78" customFormat="1">
      <c r="A259" s="79"/>
      <c r="B259" s="162"/>
      <c r="H259" s="79"/>
      <c r="I259" s="79"/>
      <c r="J259" s="79"/>
      <c r="K259" s="79"/>
    </row>
    <row r="260" spans="1:11" s="78" customFormat="1">
      <c r="A260" s="79"/>
      <c r="B260" s="162"/>
      <c r="H260" s="79"/>
      <c r="I260" s="79"/>
      <c r="J260" s="79"/>
      <c r="K260" s="79"/>
    </row>
    <row r="261" spans="1:11" s="78" customFormat="1">
      <c r="A261" s="79"/>
      <c r="B261" s="162"/>
      <c r="H261" s="79"/>
      <c r="I261" s="79"/>
      <c r="J261" s="79"/>
      <c r="K261" s="79"/>
    </row>
    <row r="262" spans="1:11" s="78" customFormat="1">
      <c r="A262" s="79"/>
      <c r="B262" s="162"/>
      <c r="H262" s="79"/>
      <c r="I262" s="79"/>
      <c r="J262" s="79"/>
      <c r="K262" s="79"/>
    </row>
    <row r="263" spans="1:11" s="78" customFormat="1">
      <c r="A263" s="79"/>
      <c r="B263" s="162"/>
      <c r="H263" s="79"/>
      <c r="I263" s="79"/>
      <c r="J263" s="79"/>
      <c r="K263" s="79"/>
    </row>
    <row r="264" spans="1:11" s="78" customFormat="1">
      <c r="A264" s="79"/>
      <c r="B264" s="162"/>
      <c r="H264" s="79"/>
      <c r="I264" s="79"/>
      <c r="J264" s="79"/>
      <c r="K264" s="79"/>
    </row>
    <row r="265" spans="1:11" s="78" customFormat="1">
      <c r="A265" s="79"/>
      <c r="B265" s="162"/>
      <c r="H265" s="79"/>
      <c r="I265" s="79"/>
      <c r="J265" s="79"/>
      <c r="K265" s="79"/>
    </row>
    <row r="266" spans="1:11" s="78" customFormat="1">
      <c r="A266" s="79"/>
      <c r="B266" s="162"/>
      <c r="H266" s="79"/>
      <c r="I266" s="79"/>
      <c r="J266" s="79"/>
      <c r="K266" s="79"/>
    </row>
    <row r="267" spans="1:11" s="78" customFormat="1">
      <c r="A267" s="79"/>
      <c r="B267" s="162"/>
      <c r="H267" s="79"/>
      <c r="I267" s="79"/>
      <c r="J267" s="79"/>
      <c r="K267" s="79"/>
    </row>
    <row r="268" spans="1:11" s="78" customFormat="1">
      <c r="A268" s="79"/>
      <c r="B268" s="162"/>
      <c r="H268" s="79"/>
      <c r="I268" s="79"/>
      <c r="J268" s="79"/>
      <c r="K268" s="79"/>
    </row>
    <row r="269" spans="1:11" s="78" customFormat="1">
      <c r="A269" s="79"/>
      <c r="B269" s="162"/>
      <c r="H269" s="79"/>
      <c r="I269" s="79"/>
      <c r="J269" s="79"/>
      <c r="K269" s="79"/>
    </row>
    <row r="270" spans="1:11" s="78" customFormat="1">
      <c r="A270" s="79"/>
      <c r="B270" s="162"/>
      <c r="H270" s="79"/>
      <c r="I270" s="79"/>
      <c r="J270" s="79"/>
      <c r="K270" s="79"/>
    </row>
    <row r="271" spans="1:11" s="78" customFormat="1">
      <c r="A271" s="79"/>
      <c r="B271" s="162"/>
      <c r="H271" s="79"/>
      <c r="I271" s="79"/>
      <c r="J271" s="79"/>
      <c r="K271" s="79"/>
    </row>
    <row r="272" spans="1:11" s="78" customFormat="1">
      <c r="A272" s="79"/>
      <c r="B272" s="162"/>
      <c r="H272" s="79"/>
      <c r="I272" s="79"/>
      <c r="J272" s="79"/>
      <c r="K272" s="79"/>
    </row>
    <row r="273" spans="1:11" s="78" customFormat="1">
      <c r="A273" s="79"/>
      <c r="B273" s="162"/>
      <c r="H273" s="79"/>
      <c r="I273" s="79"/>
      <c r="J273" s="79"/>
      <c r="K273" s="79"/>
    </row>
    <row r="274" spans="1:11" s="78" customFormat="1">
      <c r="A274" s="79"/>
      <c r="B274" s="162"/>
      <c r="H274" s="79"/>
      <c r="I274" s="79"/>
      <c r="J274" s="79"/>
      <c r="K274" s="79"/>
    </row>
    <row r="275" spans="1:11" s="78" customFormat="1">
      <c r="A275" s="79"/>
      <c r="B275" s="162"/>
      <c r="H275" s="79"/>
      <c r="I275" s="79"/>
      <c r="J275" s="79"/>
      <c r="K275" s="79"/>
    </row>
    <row r="276" spans="1:11" s="78" customFormat="1">
      <c r="A276" s="79"/>
      <c r="B276" s="162"/>
      <c r="H276" s="79"/>
      <c r="I276" s="79"/>
      <c r="J276" s="79"/>
      <c r="K276" s="79"/>
    </row>
    <row r="277" spans="1:11" s="78" customFormat="1">
      <c r="A277" s="79"/>
      <c r="B277" s="162"/>
      <c r="H277" s="79"/>
      <c r="I277" s="79"/>
      <c r="J277" s="79"/>
      <c r="K277" s="79"/>
    </row>
    <row r="278" spans="1:11" s="78" customFormat="1">
      <c r="A278" s="79"/>
      <c r="B278" s="162"/>
      <c r="H278" s="79"/>
      <c r="I278" s="79"/>
      <c r="J278" s="79"/>
      <c r="K278" s="79"/>
    </row>
    <row r="279" spans="1:11" s="78" customFormat="1">
      <c r="A279" s="79"/>
      <c r="B279" s="162"/>
      <c r="H279" s="79"/>
      <c r="I279" s="79"/>
      <c r="J279" s="79"/>
      <c r="K279" s="79"/>
    </row>
    <row r="280" spans="1:11" s="78" customFormat="1">
      <c r="A280" s="79"/>
      <c r="B280" s="162"/>
      <c r="H280" s="79"/>
      <c r="I280" s="79"/>
      <c r="J280" s="79"/>
      <c r="K280" s="79"/>
    </row>
    <row r="281" spans="1:11" s="78" customFormat="1">
      <c r="A281" s="79"/>
      <c r="B281" s="162"/>
      <c r="H281" s="79"/>
      <c r="I281" s="79"/>
      <c r="J281" s="79"/>
      <c r="K281" s="79"/>
    </row>
    <row r="282" spans="1:11" s="78" customFormat="1">
      <c r="A282" s="79"/>
      <c r="B282" s="162"/>
      <c r="H282" s="79"/>
      <c r="I282" s="79"/>
      <c r="J282" s="79"/>
      <c r="K282" s="79"/>
    </row>
    <row r="283" spans="1:11" s="78" customFormat="1">
      <c r="A283" s="79"/>
      <c r="B283" s="162"/>
      <c r="H283" s="79"/>
      <c r="I283" s="79"/>
      <c r="J283" s="79"/>
      <c r="K283" s="79"/>
    </row>
    <row r="284" spans="1:11" s="78" customFormat="1">
      <c r="A284" s="79"/>
      <c r="B284" s="162"/>
      <c r="H284" s="79"/>
      <c r="I284" s="79"/>
      <c r="J284" s="79"/>
      <c r="K284" s="79"/>
    </row>
    <row r="285" spans="1:11" s="78" customFormat="1">
      <c r="A285" s="79"/>
      <c r="B285" s="162"/>
      <c r="H285" s="79"/>
      <c r="I285" s="79"/>
      <c r="J285" s="79"/>
      <c r="K285" s="79"/>
    </row>
    <row r="286" spans="1:11" s="78" customFormat="1">
      <c r="A286" s="79"/>
      <c r="B286" s="162"/>
      <c r="H286" s="79"/>
      <c r="I286" s="79"/>
      <c r="J286" s="79"/>
      <c r="K286" s="79"/>
    </row>
    <row r="287" spans="1:11" s="78" customFormat="1">
      <c r="A287" s="79"/>
      <c r="B287" s="162"/>
      <c r="H287" s="79"/>
      <c r="I287" s="79"/>
      <c r="J287" s="79"/>
      <c r="K287" s="79"/>
    </row>
    <row r="288" spans="1:11" s="78" customFormat="1">
      <c r="A288" s="79"/>
      <c r="B288" s="162"/>
      <c r="H288" s="79"/>
      <c r="I288" s="79"/>
      <c r="J288" s="79"/>
      <c r="K288" s="79"/>
    </row>
    <row r="289" spans="1:11" s="78" customFormat="1">
      <c r="A289" s="79"/>
      <c r="B289" s="162"/>
      <c r="H289" s="79"/>
      <c r="I289" s="79"/>
      <c r="J289" s="79"/>
      <c r="K289" s="79"/>
    </row>
    <row r="290" spans="1:11" s="78" customFormat="1">
      <c r="A290" s="79"/>
      <c r="B290" s="162"/>
      <c r="H290" s="79"/>
      <c r="I290" s="79"/>
      <c r="J290" s="79"/>
      <c r="K290" s="79"/>
    </row>
    <row r="291" spans="1:11" s="78" customFormat="1">
      <c r="A291" s="79"/>
      <c r="B291" s="162"/>
      <c r="H291" s="79"/>
      <c r="I291" s="79"/>
      <c r="J291" s="79"/>
      <c r="K291" s="79"/>
    </row>
    <row r="292" spans="1:11" s="78" customFormat="1">
      <c r="A292" s="79"/>
      <c r="B292" s="162"/>
      <c r="H292" s="79"/>
      <c r="I292" s="79"/>
      <c r="J292" s="79"/>
      <c r="K292" s="79"/>
    </row>
    <row r="293" spans="1:11" s="78" customFormat="1">
      <c r="A293" s="79"/>
      <c r="B293" s="162"/>
      <c r="H293" s="79"/>
      <c r="I293" s="79"/>
      <c r="J293" s="79"/>
      <c r="K293" s="79"/>
    </row>
    <row r="294" spans="1:11" s="78" customFormat="1">
      <c r="A294" s="79"/>
      <c r="B294" s="162"/>
      <c r="H294" s="79"/>
      <c r="I294" s="79"/>
      <c r="J294" s="79"/>
      <c r="K294" s="79"/>
    </row>
    <row r="295" spans="1:11" s="78" customFormat="1">
      <c r="A295" s="79"/>
      <c r="B295" s="162"/>
      <c r="H295" s="79"/>
      <c r="I295" s="79"/>
      <c r="J295" s="79"/>
      <c r="K295" s="79"/>
    </row>
    <row r="296" spans="1:11" s="78" customFormat="1">
      <c r="A296" s="79"/>
      <c r="B296" s="162"/>
      <c r="H296" s="79"/>
      <c r="I296" s="79"/>
      <c r="J296" s="79"/>
      <c r="K296" s="79"/>
    </row>
    <row r="297" spans="1:11" s="78" customFormat="1">
      <c r="A297" s="79"/>
      <c r="B297" s="162"/>
      <c r="H297" s="79"/>
      <c r="I297" s="79"/>
      <c r="J297" s="79"/>
      <c r="K297" s="79"/>
    </row>
    <row r="298" spans="1:11" s="78" customFormat="1">
      <c r="A298" s="79"/>
      <c r="B298" s="162"/>
      <c r="H298" s="79"/>
      <c r="I298" s="79"/>
      <c r="J298" s="79"/>
      <c r="K298" s="79"/>
    </row>
    <row r="299" spans="1:11" s="78" customFormat="1">
      <c r="A299" s="79"/>
      <c r="B299" s="162"/>
      <c r="H299" s="79"/>
      <c r="I299" s="79"/>
      <c r="J299" s="79"/>
      <c r="K299" s="79"/>
    </row>
    <row r="300" spans="1:11" s="78" customFormat="1">
      <c r="A300" s="79"/>
      <c r="B300" s="162"/>
      <c r="H300" s="79"/>
      <c r="I300" s="79"/>
      <c r="J300" s="79"/>
      <c r="K300" s="79"/>
    </row>
    <row r="301" spans="1:11" s="78" customFormat="1">
      <c r="A301" s="79"/>
      <c r="B301" s="162"/>
      <c r="H301" s="79"/>
      <c r="I301" s="79"/>
      <c r="J301" s="79"/>
      <c r="K301" s="79"/>
    </row>
    <row r="302" spans="1:11" s="78" customFormat="1">
      <c r="A302" s="79"/>
      <c r="B302" s="162"/>
      <c r="H302" s="79"/>
      <c r="I302" s="79"/>
      <c r="J302" s="79"/>
      <c r="K302" s="79"/>
    </row>
    <row r="303" spans="1:11" s="78" customFormat="1">
      <c r="A303" s="79"/>
      <c r="B303" s="162"/>
      <c r="H303" s="79"/>
      <c r="I303" s="79"/>
      <c r="J303" s="79"/>
      <c r="K303" s="79"/>
    </row>
    <row r="304" spans="1:11" s="78" customFormat="1">
      <c r="A304" s="79"/>
      <c r="B304" s="162"/>
      <c r="H304" s="79"/>
      <c r="I304" s="79"/>
      <c r="J304" s="79"/>
      <c r="K304" s="79"/>
    </row>
    <row r="305" spans="1:11" s="78" customFormat="1">
      <c r="A305" s="79"/>
      <c r="B305" s="162"/>
      <c r="H305" s="79"/>
      <c r="I305" s="79"/>
      <c r="J305" s="79"/>
      <c r="K305" s="79"/>
    </row>
    <row r="306" spans="1:11" s="78" customFormat="1">
      <c r="A306" s="79"/>
      <c r="B306" s="162"/>
      <c r="H306" s="79"/>
      <c r="I306" s="79"/>
      <c r="J306" s="79"/>
      <c r="K306" s="79"/>
    </row>
    <row r="307" spans="1:11" s="78" customFormat="1">
      <c r="A307" s="79"/>
      <c r="B307" s="162"/>
      <c r="H307" s="79"/>
      <c r="I307" s="79"/>
      <c r="J307" s="79"/>
      <c r="K307" s="79"/>
    </row>
    <row r="308" spans="1:11" s="78" customFormat="1">
      <c r="A308" s="79"/>
      <c r="B308" s="162"/>
      <c r="H308" s="79"/>
      <c r="I308" s="79"/>
      <c r="J308" s="79"/>
      <c r="K308" s="79"/>
    </row>
    <row r="309" spans="1:11" s="78" customFormat="1">
      <c r="A309" s="79"/>
      <c r="B309" s="162"/>
      <c r="H309" s="79"/>
      <c r="I309" s="79"/>
      <c r="J309" s="79"/>
      <c r="K309" s="79"/>
    </row>
    <row r="310" spans="1:11" s="78" customFormat="1">
      <c r="A310" s="79"/>
      <c r="B310" s="162"/>
      <c r="H310" s="79"/>
      <c r="I310" s="79"/>
      <c r="J310" s="79"/>
      <c r="K310" s="79"/>
    </row>
    <row r="311" spans="1:11" s="78" customFormat="1">
      <c r="A311" s="79"/>
      <c r="B311" s="162"/>
      <c r="H311" s="79"/>
      <c r="I311" s="79"/>
      <c r="J311" s="79"/>
      <c r="K311" s="79"/>
    </row>
    <row r="312" spans="1:11" s="78" customFormat="1">
      <c r="A312" s="79"/>
      <c r="B312" s="162"/>
      <c r="H312" s="79"/>
      <c r="I312" s="79"/>
      <c r="J312" s="79"/>
      <c r="K312" s="79"/>
    </row>
    <row r="313" spans="1:11" s="78" customFormat="1">
      <c r="A313" s="79"/>
      <c r="B313" s="162"/>
      <c r="H313" s="79"/>
      <c r="I313" s="79"/>
      <c r="J313" s="79"/>
      <c r="K313" s="79"/>
    </row>
    <row r="314" spans="1:11" s="78" customFormat="1">
      <c r="A314" s="79"/>
      <c r="B314" s="162"/>
      <c r="H314" s="79"/>
      <c r="I314" s="79"/>
      <c r="J314" s="79"/>
      <c r="K314" s="79"/>
    </row>
    <row r="315" spans="1:11" s="78" customFormat="1">
      <c r="A315" s="79"/>
      <c r="B315" s="162"/>
      <c r="H315" s="79"/>
      <c r="I315" s="79"/>
      <c r="J315" s="79"/>
      <c r="K315" s="79"/>
    </row>
    <row r="316" spans="1:11" s="78" customFormat="1">
      <c r="A316" s="79"/>
      <c r="B316" s="162"/>
      <c r="H316" s="79"/>
      <c r="I316" s="79"/>
      <c r="J316" s="79"/>
      <c r="K316" s="79"/>
    </row>
    <row r="317" spans="1:11" s="78" customFormat="1">
      <c r="A317" s="79"/>
      <c r="B317" s="162"/>
      <c r="H317" s="79"/>
      <c r="I317" s="79"/>
      <c r="J317" s="79"/>
      <c r="K317" s="79"/>
    </row>
    <row r="318" spans="1:11" s="78" customFormat="1">
      <c r="A318" s="79"/>
      <c r="B318" s="162"/>
      <c r="H318" s="79"/>
      <c r="I318" s="79"/>
      <c r="J318" s="79"/>
      <c r="K318" s="79"/>
    </row>
    <row r="319" spans="1:11" s="78" customFormat="1">
      <c r="A319" s="79"/>
      <c r="B319" s="162"/>
      <c r="H319" s="79"/>
      <c r="I319" s="79"/>
      <c r="J319" s="79"/>
      <c r="K319" s="79"/>
    </row>
    <row r="320" spans="1:11" s="78" customFormat="1">
      <c r="A320" s="79"/>
      <c r="B320" s="162"/>
      <c r="H320" s="79"/>
      <c r="I320" s="79"/>
      <c r="J320" s="79"/>
      <c r="K320" s="79"/>
    </row>
    <row r="321" spans="1:11" s="78" customFormat="1">
      <c r="A321" s="79"/>
      <c r="B321" s="162"/>
      <c r="H321" s="79"/>
      <c r="I321" s="79"/>
      <c r="J321" s="79"/>
      <c r="K321" s="79"/>
    </row>
    <row r="322" spans="1:11" s="78" customFormat="1">
      <c r="A322" s="79"/>
      <c r="B322" s="162"/>
      <c r="H322" s="79"/>
      <c r="I322" s="79"/>
      <c r="J322" s="79"/>
      <c r="K322" s="79"/>
    </row>
    <row r="323" spans="1:11" s="78" customFormat="1">
      <c r="A323" s="79"/>
      <c r="B323" s="162"/>
      <c r="H323" s="79"/>
      <c r="I323" s="79"/>
      <c r="J323" s="79"/>
      <c r="K323" s="79"/>
    </row>
    <row r="324" spans="1:11" s="78" customFormat="1">
      <c r="A324" s="79"/>
      <c r="B324" s="162"/>
      <c r="H324" s="79"/>
      <c r="I324" s="79"/>
      <c r="J324" s="79"/>
      <c r="K324" s="79"/>
    </row>
    <row r="325" spans="1:11" s="78" customFormat="1">
      <c r="A325" s="79"/>
      <c r="B325" s="162"/>
      <c r="H325" s="79"/>
      <c r="I325" s="79"/>
      <c r="J325" s="79"/>
      <c r="K325" s="79"/>
    </row>
    <row r="326" spans="1:11" s="78" customFormat="1">
      <c r="A326" s="79"/>
      <c r="B326" s="162"/>
      <c r="H326" s="79"/>
      <c r="I326" s="79"/>
      <c r="J326" s="79"/>
      <c r="K326" s="79"/>
    </row>
    <row r="327" spans="1:11" s="78" customFormat="1">
      <c r="A327" s="79"/>
      <c r="B327" s="162"/>
      <c r="H327" s="79"/>
      <c r="I327" s="79"/>
      <c r="J327" s="79"/>
      <c r="K327" s="79"/>
    </row>
    <row r="328" spans="1:11" s="78" customFormat="1">
      <c r="A328" s="79"/>
      <c r="B328" s="162"/>
      <c r="H328" s="79"/>
      <c r="I328" s="79"/>
      <c r="J328" s="79"/>
      <c r="K328" s="79"/>
    </row>
    <row r="329" spans="1:11" s="78" customFormat="1">
      <c r="A329" s="79"/>
      <c r="B329" s="162"/>
      <c r="H329" s="79"/>
      <c r="I329" s="79"/>
      <c r="J329" s="79"/>
      <c r="K329" s="79"/>
    </row>
    <row r="330" spans="1:11" s="78" customFormat="1">
      <c r="A330" s="79"/>
      <c r="B330" s="162"/>
      <c r="H330" s="79"/>
      <c r="I330" s="79"/>
      <c r="J330" s="79"/>
      <c r="K330" s="79"/>
    </row>
    <row r="331" spans="1:11" s="78" customFormat="1">
      <c r="A331" s="79"/>
      <c r="B331" s="162"/>
      <c r="H331" s="79"/>
      <c r="I331" s="79"/>
      <c r="J331" s="79"/>
      <c r="K331" s="79"/>
    </row>
    <row r="332" spans="1:11" s="78" customFormat="1">
      <c r="A332" s="79"/>
      <c r="B332" s="162"/>
      <c r="H332" s="79"/>
      <c r="I332" s="79"/>
      <c r="J332" s="79"/>
      <c r="K332" s="79"/>
    </row>
    <row r="333" spans="1:11" s="78" customFormat="1">
      <c r="A333" s="79"/>
      <c r="B333" s="162"/>
      <c r="H333" s="79"/>
      <c r="I333" s="79"/>
      <c r="J333" s="79"/>
      <c r="K333" s="79"/>
    </row>
    <row r="334" spans="1:11" s="78" customFormat="1">
      <c r="A334" s="79"/>
      <c r="B334" s="162"/>
      <c r="H334" s="79"/>
      <c r="I334" s="79"/>
      <c r="J334" s="79"/>
      <c r="K334" s="79"/>
    </row>
    <row r="335" spans="1:11" s="78" customFormat="1">
      <c r="A335" s="79"/>
      <c r="B335" s="162"/>
      <c r="H335" s="79"/>
      <c r="I335" s="79"/>
      <c r="J335" s="79"/>
      <c r="K335" s="79"/>
    </row>
    <row r="336" spans="1:11" s="78" customFormat="1">
      <c r="A336" s="79"/>
      <c r="B336" s="162"/>
      <c r="H336" s="79"/>
      <c r="I336" s="79"/>
      <c r="J336" s="79"/>
      <c r="K336" s="79"/>
    </row>
    <row r="337" spans="1:11" s="78" customFormat="1">
      <c r="A337" s="79"/>
      <c r="B337" s="162"/>
      <c r="H337" s="79"/>
      <c r="I337" s="79"/>
      <c r="J337" s="79"/>
      <c r="K337" s="79"/>
    </row>
    <row r="338" spans="1:11" s="78" customFormat="1">
      <c r="A338" s="79"/>
      <c r="B338" s="162"/>
      <c r="H338" s="79"/>
      <c r="I338" s="79"/>
      <c r="J338" s="79"/>
      <c r="K338" s="79"/>
    </row>
    <row r="339" spans="1:11" s="78" customFormat="1">
      <c r="A339" s="79"/>
      <c r="B339" s="162"/>
      <c r="H339" s="79"/>
      <c r="I339" s="79"/>
      <c r="J339" s="79"/>
      <c r="K339" s="79"/>
    </row>
    <row r="340" spans="1:11" s="78" customFormat="1">
      <c r="A340" s="79"/>
      <c r="B340" s="162"/>
      <c r="H340" s="79"/>
      <c r="I340" s="79"/>
      <c r="J340" s="79"/>
      <c r="K340" s="79"/>
    </row>
    <row r="341" spans="1:11" s="78" customFormat="1">
      <c r="A341" s="79"/>
      <c r="B341" s="162"/>
      <c r="H341" s="79"/>
      <c r="I341" s="79"/>
      <c r="J341" s="79"/>
      <c r="K341" s="79"/>
    </row>
    <row r="342" spans="1:11" s="78" customFormat="1">
      <c r="A342" s="79"/>
      <c r="B342" s="162"/>
      <c r="H342" s="79"/>
      <c r="I342" s="79"/>
      <c r="J342" s="79"/>
      <c r="K342" s="79"/>
    </row>
    <row r="343" spans="1:11" s="78" customFormat="1">
      <c r="A343" s="79"/>
      <c r="B343" s="162"/>
      <c r="H343" s="79"/>
      <c r="I343" s="79"/>
      <c r="J343" s="79"/>
      <c r="K343" s="79"/>
    </row>
    <row r="344" spans="1:11" s="78" customFormat="1">
      <c r="A344" s="79"/>
      <c r="B344" s="162"/>
      <c r="H344" s="79"/>
      <c r="I344" s="79"/>
      <c r="J344" s="79"/>
      <c r="K344" s="79"/>
    </row>
    <row r="345" spans="1:11" s="78" customFormat="1">
      <c r="A345" s="79"/>
      <c r="B345" s="162"/>
      <c r="H345" s="79"/>
      <c r="I345" s="79"/>
      <c r="J345" s="79"/>
      <c r="K345" s="79"/>
    </row>
    <row r="346" spans="1:11" s="78" customFormat="1">
      <c r="A346" s="79"/>
      <c r="B346" s="162"/>
      <c r="H346" s="79"/>
      <c r="I346" s="79"/>
      <c r="J346" s="79"/>
      <c r="K346" s="79"/>
    </row>
    <row r="347" spans="1:11" s="78" customFormat="1">
      <c r="A347" s="79"/>
      <c r="B347" s="162"/>
      <c r="H347" s="79"/>
      <c r="I347" s="79"/>
      <c r="J347" s="79"/>
      <c r="K347" s="79"/>
    </row>
    <row r="348" spans="1:11" s="78" customFormat="1">
      <c r="A348" s="79"/>
      <c r="B348" s="162"/>
      <c r="H348" s="79"/>
      <c r="I348" s="79"/>
      <c r="J348" s="79"/>
      <c r="K348" s="79"/>
    </row>
    <row r="349" spans="1:11" s="78" customFormat="1">
      <c r="A349" s="79"/>
      <c r="B349" s="162"/>
      <c r="H349" s="79"/>
      <c r="I349" s="79"/>
      <c r="J349" s="79"/>
      <c r="K349" s="79"/>
    </row>
    <row r="350" spans="1:11" s="78" customFormat="1">
      <c r="A350" s="79"/>
      <c r="B350" s="162"/>
      <c r="H350" s="79"/>
      <c r="I350" s="79"/>
      <c r="J350" s="79"/>
      <c r="K350" s="79"/>
    </row>
    <row r="351" spans="1:11" s="78" customFormat="1">
      <c r="A351" s="79"/>
      <c r="B351" s="162"/>
      <c r="H351" s="79"/>
      <c r="I351" s="79"/>
      <c r="J351" s="79"/>
      <c r="K351" s="79"/>
    </row>
    <row r="352" spans="1:11" s="78" customFormat="1">
      <c r="A352" s="79"/>
      <c r="B352" s="162"/>
      <c r="H352" s="79"/>
      <c r="I352" s="79"/>
      <c r="J352" s="79"/>
      <c r="K352" s="79"/>
    </row>
    <row r="353" spans="1:11" s="78" customFormat="1">
      <c r="A353" s="79"/>
      <c r="B353" s="162"/>
      <c r="H353" s="79"/>
      <c r="I353" s="79"/>
      <c r="J353" s="79"/>
      <c r="K353" s="79"/>
    </row>
    <row r="354" spans="1:11" s="78" customFormat="1">
      <c r="A354" s="79"/>
      <c r="B354" s="162"/>
      <c r="H354" s="79"/>
      <c r="I354" s="79"/>
      <c r="J354" s="79"/>
      <c r="K354" s="79"/>
    </row>
    <row r="355" spans="1:11" s="78" customFormat="1">
      <c r="A355" s="79"/>
      <c r="B355" s="162"/>
      <c r="H355" s="79"/>
      <c r="I355" s="79"/>
      <c r="J355" s="79"/>
      <c r="K355" s="79"/>
    </row>
  </sheetData>
  <mergeCells count="27">
    <mergeCell ref="B2:I2"/>
    <mergeCell ref="A4:A5"/>
    <mergeCell ref="B4:B5"/>
    <mergeCell ref="C4:C5"/>
    <mergeCell ref="D4:D5"/>
    <mergeCell ref="E4:E5"/>
    <mergeCell ref="F4:F5"/>
    <mergeCell ref="G4:G5"/>
    <mergeCell ref="H4:K4"/>
    <mergeCell ref="A74:B74"/>
    <mergeCell ref="A7:B7"/>
    <mergeCell ref="A8:B8"/>
    <mergeCell ref="A11:B11"/>
    <mergeCell ref="A22:B22"/>
    <mergeCell ref="A24:B24"/>
    <mergeCell ref="A27:B27"/>
    <mergeCell ref="A28:B28"/>
    <mergeCell ref="A29:B29"/>
    <mergeCell ref="A44:B44"/>
    <mergeCell ref="A59:B59"/>
    <mergeCell ref="A60:B60"/>
    <mergeCell ref="H132:J132"/>
    <mergeCell ref="D133:E133"/>
    <mergeCell ref="H133:J133"/>
    <mergeCell ref="A127:B127"/>
    <mergeCell ref="A128:B128"/>
    <mergeCell ref="D132:E132"/>
  </mergeCells>
  <pageMargins left="0.59055118110236227" right="0.59055118110236227" top="0.98425196850393704" bottom="0.39370078740157483" header="0.31496062992125984" footer="0.31496062992125984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</sheetPr>
  <dimension ref="A2:V531"/>
  <sheetViews>
    <sheetView view="pageBreakPreview" topLeftCell="A103" zoomScale="50" zoomScaleNormal="70" zoomScaleSheetLayoutView="50" workbookViewId="0">
      <selection activeCell="D16" sqref="D16"/>
    </sheetView>
  </sheetViews>
  <sheetFormatPr defaultRowHeight="18.75"/>
  <cols>
    <col min="1" max="1" width="13.5703125" style="79" customWidth="1"/>
    <col min="2" max="2" width="108.42578125" style="79" customWidth="1"/>
    <col min="3" max="3" width="12" style="78" customWidth="1"/>
    <col min="4" max="4" width="18.42578125" style="78" customWidth="1"/>
    <col min="5" max="5" width="18.5703125" style="78" customWidth="1"/>
    <col min="6" max="6" width="17.85546875" style="78" customWidth="1"/>
    <col min="7" max="7" width="18.7109375" style="78" customWidth="1"/>
    <col min="8" max="8" width="18" style="79" customWidth="1"/>
    <col min="9" max="9" width="18.28515625" style="79" customWidth="1"/>
    <col min="10" max="10" width="19.5703125" style="79" customWidth="1"/>
    <col min="11" max="11" width="18.7109375" style="79" customWidth="1"/>
    <col min="12" max="12" width="20.28515625" style="79" customWidth="1"/>
    <col min="13" max="13" width="9.140625" style="79"/>
    <col min="14" max="14" width="16.28515625" style="79" customWidth="1"/>
    <col min="15" max="15" width="15.42578125" style="79" customWidth="1"/>
    <col min="16" max="16" width="19.140625" style="79" customWidth="1"/>
    <col min="17" max="17" width="17.140625" style="79" customWidth="1"/>
    <col min="18" max="18" width="15.42578125" style="79" customWidth="1"/>
    <col min="19" max="19" width="18.28515625" style="79" customWidth="1"/>
    <col min="20" max="20" width="17.42578125" style="79" customWidth="1"/>
    <col min="21" max="21" width="18" style="79" customWidth="1"/>
    <col min="22" max="22" width="14.85546875" style="79" customWidth="1"/>
    <col min="23" max="16384" width="9.140625" style="79"/>
  </cols>
  <sheetData>
    <row r="2" spans="1:22" ht="22.5" customHeight="1">
      <c r="B2" s="241" t="s">
        <v>211</v>
      </c>
      <c r="C2" s="241"/>
      <c r="D2" s="241"/>
      <c r="E2" s="241"/>
      <c r="F2" s="241"/>
      <c r="G2" s="241"/>
      <c r="H2" s="241"/>
      <c r="I2" s="241"/>
      <c r="J2" s="241"/>
      <c r="K2" s="241"/>
    </row>
    <row r="3" spans="1:22">
      <c r="B3" s="128"/>
      <c r="C3" s="129"/>
      <c r="D3" s="128"/>
      <c r="E3" s="128"/>
      <c r="F3" s="128"/>
      <c r="G3" s="129"/>
      <c r="H3" s="128"/>
      <c r="I3" s="128"/>
      <c r="K3" s="79" t="s">
        <v>147</v>
      </c>
    </row>
    <row r="4" spans="1:22" ht="41.25" customHeight="1">
      <c r="A4" s="242" t="s">
        <v>237</v>
      </c>
      <c r="B4" s="242" t="s">
        <v>64</v>
      </c>
      <c r="C4" s="244" t="s">
        <v>13</v>
      </c>
      <c r="D4" s="244" t="s">
        <v>232</v>
      </c>
      <c r="E4" s="244" t="s">
        <v>231</v>
      </c>
      <c r="F4" s="244" t="s">
        <v>228</v>
      </c>
      <c r="G4" s="246" t="s">
        <v>230</v>
      </c>
      <c r="H4" s="248" t="s">
        <v>122</v>
      </c>
      <c r="I4" s="249"/>
      <c r="J4" s="249"/>
      <c r="K4" s="250"/>
    </row>
    <row r="5" spans="1:22" ht="54" customHeight="1">
      <c r="A5" s="243"/>
      <c r="B5" s="243"/>
      <c r="C5" s="245"/>
      <c r="D5" s="245"/>
      <c r="E5" s="245"/>
      <c r="F5" s="245"/>
      <c r="G5" s="247"/>
      <c r="H5" s="66" t="s">
        <v>50</v>
      </c>
      <c r="I5" s="66" t="s">
        <v>51</v>
      </c>
      <c r="J5" s="66" t="s">
        <v>52</v>
      </c>
      <c r="K5" s="66" t="s">
        <v>24</v>
      </c>
    </row>
    <row r="6" spans="1:22" ht="30.75" customHeight="1">
      <c r="A6" s="130">
        <v>1</v>
      </c>
      <c r="B6" s="130">
        <v>2</v>
      </c>
      <c r="C6" s="124">
        <v>3</v>
      </c>
      <c r="D6" s="124">
        <v>4</v>
      </c>
      <c r="E6" s="124">
        <v>5</v>
      </c>
      <c r="F6" s="124">
        <v>6</v>
      </c>
      <c r="G6" s="124">
        <v>7</v>
      </c>
      <c r="H6" s="124">
        <v>8</v>
      </c>
      <c r="I6" s="124">
        <v>9</v>
      </c>
      <c r="J6" s="130">
        <v>10</v>
      </c>
      <c r="K6" s="130">
        <v>11</v>
      </c>
    </row>
    <row r="7" spans="1:22" ht="30.75" customHeight="1">
      <c r="A7" s="235" t="s">
        <v>174</v>
      </c>
      <c r="B7" s="236"/>
      <c r="C7" s="124"/>
      <c r="D7" s="189">
        <f>SUM(D8,D88,D118,D126,D165,D170,D131,D176,D190,D246,D252,D257,D264,D294,D300,D160)</f>
        <v>46333.2</v>
      </c>
      <c r="E7" s="189">
        <f>SUM(E8,E88,E118,E126,E165,E170,E131,E176,E190,E246,E252,E257,E264,E294,E300,E160)</f>
        <v>112489.8</v>
      </c>
      <c r="F7" s="189">
        <f>SUM(F8,F88,F118,F126,F165,F170,F131,F176,F190,F246,F252,F257,F264,F294,F300,F160)</f>
        <v>81586.200000000012</v>
      </c>
      <c r="G7" s="189">
        <f>SUM(G8,G88,G118,G126,G165,G170,G131,G176,G190,G246,G252,G257,G264,G294,G300,G160)</f>
        <v>73092.60000000002</v>
      </c>
      <c r="H7" s="189">
        <f>H8+H88+H170+H176+H190+H252+H257+H300+H162</f>
        <v>18819.100000000002</v>
      </c>
      <c r="I7" s="189">
        <f>I8+I88+I170+I176+I190+I252+I257+I300+I162</f>
        <v>17771.8</v>
      </c>
      <c r="J7" s="190">
        <f>J8+J88+J170+J176+J190+J252+J257+J300+J162</f>
        <v>17491.2</v>
      </c>
      <c r="K7" s="190">
        <f>K8+K88+K170+K176+K190+K252+K257+K300+K162</f>
        <v>19010.5</v>
      </c>
    </row>
    <row r="8" spans="1:22" ht="48" customHeight="1">
      <c r="A8" s="71" t="s">
        <v>175</v>
      </c>
      <c r="B8" s="329" t="s">
        <v>210</v>
      </c>
      <c r="C8" s="71"/>
      <c r="D8" s="77">
        <f>D10+D33+D83</f>
        <v>26263.4</v>
      </c>
      <c r="E8" s="77">
        <f>E10+E33+E83</f>
        <v>91184.7</v>
      </c>
      <c r="F8" s="77">
        <f>F10+F33+F83</f>
        <v>54481.5</v>
      </c>
      <c r="G8" s="77">
        <f t="shared" ref="G8:G264" si="0">SUM(H8:K8)</f>
        <v>62862.200000000004</v>
      </c>
      <c r="H8" s="77">
        <f>H10+H33+H83</f>
        <v>15302.2</v>
      </c>
      <c r="I8" s="77">
        <f>I10+I33+I83</f>
        <v>15941.1</v>
      </c>
      <c r="J8" s="77">
        <f>J10+J33+J83</f>
        <v>15902.3</v>
      </c>
      <c r="K8" s="77">
        <f>K10+K33+K83</f>
        <v>15716.6</v>
      </c>
    </row>
    <row r="9" spans="1:22" ht="29.25" customHeight="1">
      <c r="A9" s="65"/>
      <c r="B9" s="131" t="s">
        <v>176</v>
      </c>
      <c r="C9" s="203"/>
      <c r="D9" s="76"/>
      <c r="E9" s="76"/>
      <c r="F9" s="76"/>
      <c r="G9" s="77"/>
      <c r="H9" s="76"/>
      <c r="I9" s="76"/>
      <c r="J9" s="93"/>
      <c r="K9" s="93"/>
      <c r="O9" s="330"/>
      <c r="P9" s="330"/>
      <c r="Q9" s="330"/>
      <c r="R9" s="330"/>
      <c r="S9" s="330"/>
      <c r="T9" s="330"/>
      <c r="U9" s="330"/>
      <c r="V9" s="330"/>
    </row>
    <row r="10" spans="1:22" ht="48.75" customHeight="1">
      <c r="A10" s="147" t="s">
        <v>177</v>
      </c>
      <c r="B10" s="133" t="s">
        <v>180</v>
      </c>
      <c r="C10" s="148">
        <v>1010</v>
      </c>
      <c r="D10" s="125">
        <f>D11+D18+D19+D20+D21</f>
        <v>15623</v>
      </c>
      <c r="E10" s="125">
        <f>E11+E18+E19+E20+E21</f>
        <v>81620</v>
      </c>
      <c r="F10" s="125">
        <f>SUM(F11,F18,F19,F20,F21)</f>
        <v>46372.6</v>
      </c>
      <c r="G10" s="125">
        <f t="shared" si="0"/>
        <v>51415.399999999994</v>
      </c>
      <c r="H10" s="125">
        <f>H11+H18+H19+H20+H21</f>
        <v>12586.7</v>
      </c>
      <c r="I10" s="125">
        <f>I11+I18+I19+I20+I21</f>
        <v>13006</v>
      </c>
      <c r="J10" s="126">
        <f>J11+J18+J19+J20+J21</f>
        <v>12980</v>
      </c>
      <c r="K10" s="126">
        <f>K11+K18+K19+K20+K21</f>
        <v>12842.7</v>
      </c>
      <c r="O10" s="331">
        <f>O11+O18+O25</f>
        <v>46333.200000000004</v>
      </c>
      <c r="P10" s="328">
        <f t="shared" ref="P10:V10" si="1">P11+P18+P25</f>
        <v>112489.8</v>
      </c>
      <c r="Q10" s="328">
        <f t="shared" si="1"/>
        <v>81586.2</v>
      </c>
      <c r="R10" s="328">
        <f t="shared" si="1"/>
        <v>73092.599999999991</v>
      </c>
      <c r="S10" s="328">
        <f t="shared" si="1"/>
        <v>18819.100000000002</v>
      </c>
      <c r="T10" s="328">
        <f t="shared" si="1"/>
        <v>17771.8</v>
      </c>
      <c r="U10" s="328">
        <f t="shared" si="1"/>
        <v>17491.2</v>
      </c>
      <c r="V10" s="328">
        <f t="shared" si="1"/>
        <v>19010.500000000004</v>
      </c>
    </row>
    <row r="11" spans="1:22" ht="41.25" customHeight="1">
      <c r="A11" s="132" t="s">
        <v>245</v>
      </c>
      <c r="B11" s="96" t="s">
        <v>725</v>
      </c>
      <c r="C11" s="112">
        <v>1011</v>
      </c>
      <c r="D11" s="113">
        <f>D12+D13+D14+D15+D16+D17</f>
        <v>1439.3000000000002</v>
      </c>
      <c r="E11" s="113">
        <f>E12+E13+E14+E15</f>
        <v>5750.2</v>
      </c>
      <c r="F11" s="113">
        <f>SUM(F12:F17)</f>
        <v>3430.7</v>
      </c>
      <c r="G11" s="113">
        <f>H11+I11+J11+K11</f>
        <v>4558</v>
      </c>
      <c r="H11" s="113">
        <f>H12+H13+H14+H15+H16+H17</f>
        <v>1116</v>
      </c>
      <c r="I11" s="113">
        <f>I12+I13+I14+I15+I17+I16</f>
        <v>1146</v>
      </c>
      <c r="J11" s="114">
        <f>J12+J13+J14+J15+J16+J17</f>
        <v>1153</v>
      </c>
      <c r="K11" s="114">
        <f>K12+K13+K14+K15+K16+K17</f>
        <v>1143</v>
      </c>
      <c r="N11" s="328">
        <v>1010</v>
      </c>
      <c r="O11" s="62">
        <f>SUM(D10,D90,D119,D133,D166,D192,D248,D266,D296,D301)</f>
        <v>30652.500000000004</v>
      </c>
      <c r="P11" s="62">
        <f>SUM(E10,E90,E119,E133,E166,E192,E248,E266,E296,E301)</f>
        <v>100262.40000000001</v>
      </c>
      <c r="Q11" s="62">
        <f>SUM(F10,F90,F119,F133,F166,F192,F248,F266,F296,F301,F128)</f>
        <v>69917.3</v>
      </c>
      <c r="R11" s="328">
        <f>SUM(G10,G90,G119,G133,G166,G192,G248,G266,G296,G301)</f>
        <v>56433.499999999993</v>
      </c>
      <c r="S11" s="328">
        <f>SUM(H10,H90,H119,H133,H166,H192,H248,H266,H296,H301)</f>
        <v>14311.900000000001</v>
      </c>
      <c r="T11" s="328">
        <f>SUM(I10,I90,I119,I133,I166,I192,I248,I266,I296,I301)</f>
        <v>14003.4</v>
      </c>
      <c r="U11" s="328">
        <f>SUM(J10,J90,J119,J133,J166,J192,J248,J266,J296,J301)</f>
        <v>13831.1</v>
      </c>
      <c r="V11" s="328">
        <f>SUM(K10,K90,K119,K133,K166,K192,K248,K266,K296,K301)</f>
        <v>14287.1</v>
      </c>
    </row>
    <row r="12" spans="1:22" ht="33.75" customHeight="1">
      <c r="A12" s="132"/>
      <c r="B12" s="70" t="s">
        <v>724</v>
      </c>
      <c r="C12" s="203"/>
      <c r="D12" s="76">
        <v>1224.5</v>
      </c>
      <c r="E12" s="76">
        <v>5000</v>
      </c>
      <c r="F12" s="76">
        <v>2575.8000000000002</v>
      </c>
      <c r="G12" s="76">
        <f>H12+I12+J12+K12</f>
        <v>3600</v>
      </c>
      <c r="H12" s="76">
        <v>900</v>
      </c>
      <c r="I12" s="76">
        <v>900</v>
      </c>
      <c r="J12" s="93">
        <v>900</v>
      </c>
      <c r="K12" s="93">
        <v>900</v>
      </c>
      <c r="N12" s="328">
        <v>1011</v>
      </c>
      <c r="O12" s="330">
        <f>SUM(D11,D91,D120,D129,D134,D167,D193,D249,D267,D297)</f>
        <v>6673.6</v>
      </c>
      <c r="P12" s="330">
        <f t="shared" ref="P12:V12" si="2">SUM(E11,E91,E120,E129,E134,E167,E193,E249,E267,E297)</f>
        <v>13213.7</v>
      </c>
      <c r="Q12" s="330">
        <f t="shared" si="2"/>
        <v>16038.9</v>
      </c>
      <c r="R12" s="330">
        <f t="shared" si="2"/>
        <v>7087.5</v>
      </c>
      <c r="S12" s="330">
        <f t="shared" si="2"/>
        <v>2257.1999999999998</v>
      </c>
      <c r="T12" s="330">
        <f t="shared" si="2"/>
        <v>1493.1</v>
      </c>
      <c r="U12" s="330">
        <f t="shared" si="2"/>
        <v>1400.1</v>
      </c>
      <c r="V12" s="330">
        <f t="shared" si="2"/>
        <v>1937.1</v>
      </c>
    </row>
    <row r="13" spans="1:22" ht="33.75" customHeight="1">
      <c r="A13" s="132"/>
      <c r="B13" s="70" t="s">
        <v>241</v>
      </c>
      <c r="C13" s="203"/>
      <c r="D13" s="76">
        <v>68.7</v>
      </c>
      <c r="E13" s="76">
        <v>450</v>
      </c>
      <c r="F13" s="76">
        <v>369.7</v>
      </c>
      <c r="G13" s="76">
        <f>H13+I13+K13+J13</f>
        <v>456</v>
      </c>
      <c r="H13" s="76">
        <v>108</v>
      </c>
      <c r="I13" s="76">
        <v>108</v>
      </c>
      <c r="J13" s="93">
        <v>120</v>
      </c>
      <c r="K13" s="93">
        <v>120</v>
      </c>
      <c r="N13" s="328">
        <v>1012</v>
      </c>
      <c r="O13" s="330">
        <f>SUM(D18,D100,D137,D200,)</f>
        <v>16766.800000000003</v>
      </c>
      <c r="P13" s="330">
        <f t="shared" ref="P13:V13" si="3">SUM(E18,E100,E137,E200,)</f>
        <v>69226.7</v>
      </c>
      <c r="Q13" s="330">
        <f t="shared" si="3"/>
        <v>39982.399999999994</v>
      </c>
      <c r="R13" s="330">
        <f t="shared" si="3"/>
        <v>37067.599999999999</v>
      </c>
      <c r="S13" s="330">
        <f t="shared" si="3"/>
        <v>9107</v>
      </c>
      <c r="T13" s="330">
        <f t="shared" si="3"/>
        <v>9347.2999999999993</v>
      </c>
      <c r="U13" s="330">
        <f t="shared" si="3"/>
        <v>9346.2999999999993</v>
      </c>
      <c r="V13" s="330">
        <f t="shared" si="3"/>
        <v>9267</v>
      </c>
    </row>
    <row r="14" spans="1:22" ht="35.25" customHeight="1">
      <c r="A14" s="132"/>
      <c r="B14" s="70" t="s">
        <v>242</v>
      </c>
      <c r="C14" s="203"/>
      <c r="D14" s="76">
        <v>54.2</v>
      </c>
      <c r="E14" s="76">
        <v>210.2</v>
      </c>
      <c r="F14" s="76">
        <v>127</v>
      </c>
      <c r="G14" s="76">
        <f>H14+I14+J14+K14</f>
        <v>152</v>
      </c>
      <c r="H14" s="76">
        <v>38</v>
      </c>
      <c r="I14" s="76">
        <v>38</v>
      </c>
      <c r="J14" s="93">
        <v>38</v>
      </c>
      <c r="K14" s="93">
        <v>38</v>
      </c>
      <c r="N14" s="328">
        <v>1013</v>
      </c>
      <c r="O14" s="330">
        <f>SUM(D19,D101,D138,D201,)</f>
        <v>3562.8999999999996</v>
      </c>
      <c r="P14" s="330">
        <f t="shared" ref="P14:V14" si="4">SUM(E19,E101,E138,E201,)</f>
        <v>15068.5</v>
      </c>
      <c r="Q14" s="330">
        <f t="shared" si="4"/>
        <v>8657.2999999999993</v>
      </c>
      <c r="R14" s="330">
        <f t="shared" si="4"/>
        <v>8118.6</v>
      </c>
      <c r="S14" s="330">
        <f t="shared" si="4"/>
        <v>2003.5</v>
      </c>
      <c r="T14" s="330">
        <f t="shared" si="4"/>
        <v>2055.8000000000002</v>
      </c>
      <c r="U14" s="330">
        <f t="shared" si="4"/>
        <v>2055.5</v>
      </c>
      <c r="V14" s="330">
        <f t="shared" si="4"/>
        <v>2003.8</v>
      </c>
    </row>
    <row r="15" spans="1:22" ht="32.25" customHeight="1">
      <c r="A15" s="132"/>
      <c r="B15" s="70" t="s">
        <v>397</v>
      </c>
      <c r="C15" s="203"/>
      <c r="D15" s="76">
        <v>91.9</v>
      </c>
      <c r="E15" s="76">
        <v>90</v>
      </c>
      <c r="F15" s="76">
        <v>289.2</v>
      </c>
      <c r="G15" s="76">
        <f>H15+I15+J15+K15</f>
        <v>160</v>
      </c>
      <c r="H15" s="76">
        <v>35</v>
      </c>
      <c r="I15" s="76">
        <v>45</v>
      </c>
      <c r="J15" s="93">
        <v>40</v>
      </c>
      <c r="K15" s="93">
        <v>40</v>
      </c>
      <c r="N15" s="328">
        <v>1014</v>
      </c>
      <c r="O15" s="330">
        <f>SUM(D20,D302)</f>
        <v>2094.5</v>
      </c>
      <c r="P15" s="330">
        <f t="shared" ref="P15:V15" si="5">SUM(E20,E302)</f>
        <v>2104</v>
      </c>
      <c r="Q15" s="330">
        <f t="shared" si="5"/>
        <v>1863.3</v>
      </c>
      <c r="R15" s="330">
        <f t="shared" si="5"/>
        <v>2900</v>
      </c>
      <c r="S15" s="330">
        <f t="shared" si="5"/>
        <v>725</v>
      </c>
      <c r="T15" s="330">
        <f t="shared" si="5"/>
        <v>725</v>
      </c>
      <c r="U15" s="330">
        <f t="shared" si="5"/>
        <v>725</v>
      </c>
      <c r="V15" s="330">
        <f t="shared" si="5"/>
        <v>725</v>
      </c>
    </row>
    <row r="16" spans="1:22" ht="30.75" customHeight="1">
      <c r="A16" s="132"/>
      <c r="B16" s="70" t="s">
        <v>243</v>
      </c>
      <c r="C16" s="203"/>
      <c r="D16" s="76">
        <v>0</v>
      </c>
      <c r="E16" s="76">
        <v>0</v>
      </c>
      <c r="F16" s="76">
        <v>59</v>
      </c>
      <c r="G16" s="76">
        <f>H16+I16+J16+K16</f>
        <v>130</v>
      </c>
      <c r="H16" s="76">
        <v>20</v>
      </c>
      <c r="I16" s="76">
        <v>40</v>
      </c>
      <c r="J16" s="93">
        <v>40</v>
      </c>
      <c r="K16" s="93">
        <v>30</v>
      </c>
      <c r="N16" s="328">
        <v>1015</v>
      </c>
      <c r="O16" s="330">
        <f>SUM(D21,D102,D123,D139,D202,D275,)</f>
        <v>1554.7</v>
      </c>
      <c r="P16" s="330">
        <f t="shared" ref="P16:V16" si="6">SUM(E21,E102,E123,E139,E202,E275,)</f>
        <v>649.5</v>
      </c>
      <c r="Q16" s="330">
        <f t="shared" si="6"/>
        <v>3375.4</v>
      </c>
      <c r="R16" s="330">
        <f t="shared" si="6"/>
        <v>1259.8</v>
      </c>
      <c r="S16" s="330">
        <f t="shared" si="6"/>
        <v>219.2</v>
      </c>
      <c r="T16" s="330">
        <f t="shared" si="6"/>
        <v>382.2</v>
      </c>
      <c r="U16" s="330">
        <f t="shared" si="6"/>
        <v>304.2</v>
      </c>
      <c r="V16" s="330">
        <f t="shared" si="6"/>
        <v>354.2</v>
      </c>
    </row>
    <row r="17" spans="1:22" ht="30.75" customHeight="1">
      <c r="A17" s="132"/>
      <c r="B17" s="70" t="s">
        <v>244</v>
      </c>
      <c r="C17" s="203"/>
      <c r="D17" s="76">
        <v>0</v>
      </c>
      <c r="E17" s="76">
        <v>0</v>
      </c>
      <c r="F17" s="76">
        <v>10</v>
      </c>
      <c r="G17" s="76">
        <f>H17+I17+K17+J17</f>
        <v>60</v>
      </c>
      <c r="H17" s="76">
        <v>15</v>
      </c>
      <c r="I17" s="76">
        <v>15</v>
      </c>
      <c r="J17" s="93">
        <v>15</v>
      </c>
      <c r="K17" s="93">
        <v>15</v>
      </c>
      <c r="N17" s="328"/>
      <c r="O17" s="330"/>
      <c r="P17" s="330"/>
      <c r="Q17" s="330"/>
      <c r="R17" s="330"/>
      <c r="S17" s="330"/>
      <c r="T17" s="330"/>
      <c r="U17" s="330"/>
      <c r="V17" s="330"/>
    </row>
    <row r="18" spans="1:22" ht="41.25" customHeight="1">
      <c r="A18" s="132" t="s">
        <v>246</v>
      </c>
      <c r="B18" s="96" t="s">
        <v>1</v>
      </c>
      <c r="C18" s="112">
        <v>1012</v>
      </c>
      <c r="D18" s="185">
        <v>11123</v>
      </c>
      <c r="E18" s="113">
        <v>61906.5</v>
      </c>
      <c r="F18" s="113">
        <f>33086.6-401.6</f>
        <v>32685</v>
      </c>
      <c r="G18" s="113">
        <f>H18+I18+J18+K18</f>
        <v>37037.599999999999</v>
      </c>
      <c r="H18" s="113">
        <v>9100</v>
      </c>
      <c r="I18" s="113">
        <v>9339.2999999999993</v>
      </c>
      <c r="J18" s="114">
        <v>9339.2999999999993</v>
      </c>
      <c r="K18" s="114">
        <v>9259</v>
      </c>
      <c r="N18" s="328">
        <v>1020</v>
      </c>
      <c r="O18" s="62">
        <f t="shared" ref="O18:V18" si="7">SUM(D33,D105,D142,D173,D178,D211,D254,D259,D278,D304)</f>
        <v>15455.200000000003</v>
      </c>
      <c r="P18" s="62">
        <f t="shared" si="7"/>
        <v>11994.699999999999</v>
      </c>
      <c r="Q18" s="62">
        <f t="shared" si="7"/>
        <v>10917.599999999999</v>
      </c>
      <c r="R18" s="328">
        <f t="shared" si="7"/>
        <v>15399.8</v>
      </c>
      <c r="S18" s="328">
        <f t="shared" si="7"/>
        <v>4190</v>
      </c>
      <c r="T18" s="62">
        <f t="shared" si="7"/>
        <v>3455.2</v>
      </c>
      <c r="U18" s="328">
        <f t="shared" si="7"/>
        <v>3346.8999999999996</v>
      </c>
      <c r="V18" s="328">
        <f t="shared" si="7"/>
        <v>4407.7000000000007</v>
      </c>
    </row>
    <row r="19" spans="1:22" ht="41.25" customHeight="1">
      <c r="A19" s="132" t="s">
        <v>247</v>
      </c>
      <c r="B19" s="96" t="s">
        <v>2</v>
      </c>
      <c r="C19" s="112">
        <v>1013</v>
      </c>
      <c r="D19" s="185">
        <v>2339.1999999999998</v>
      </c>
      <c r="E19" s="113">
        <v>13478.8</v>
      </c>
      <c r="F19" s="113">
        <f>7165.9-88.3</f>
        <v>7077.5999999999995</v>
      </c>
      <c r="G19" s="113">
        <f>H19+I19+J19+K19</f>
        <v>8112</v>
      </c>
      <c r="H19" s="113">
        <v>2002</v>
      </c>
      <c r="I19" s="113">
        <v>2054</v>
      </c>
      <c r="J19" s="114">
        <v>2054</v>
      </c>
      <c r="K19" s="114">
        <v>2002</v>
      </c>
      <c r="N19" s="328">
        <v>1021</v>
      </c>
      <c r="O19" s="330">
        <f>SUM(D34,D106,D143,D174,D179,D212,D260,D279,)</f>
        <v>2050.1999999999998</v>
      </c>
      <c r="P19" s="330">
        <f t="shared" ref="P19:V19" si="8">SUM(E34,E106,E143,E174,E179,E212,E260,E279,)</f>
        <v>2422.3000000000002</v>
      </c>
      <c r="Q19" s="330">
        <f t="shared" si="8"/>
        <v>2787.9</v>
      </c>
      <c r="R19" s="330">
        <f t="shared" si="8"/>
        <v>4096.5999999999995</v>
      </c>
      <c r="S19" s="330">
        <f t="shared" si="8"/>
        <v>1477.6</v>
      </c>
      <c r="T19" s="330">
        <f t="shared" si="8"/>
        <v>566.6</v>
      </c>
      <c r="U19" s="330">
        <f t="shared" si="8"/>
        <v>465.6</v>
      </c>
      <c r="V19" s="330">
        <f t="shared" si="8"/>
        <v>1586.7999999999997</v>
      </c>
    </row>
    <row r="20" spans="1:22" ht="41.25" customHeight="1">
      <c r="A20" s="132" t="s">
        <v>248</v>
      </c>
      <c r="B20" s="96" t="s">
        <v>3</v>
      </c>
      <c r="C20" s="112">
        <v>1014</v>
      </c>
      <c r="D20" s="113">
        <v>494.8</v>
      </c>
      <c r="E20" s="113"/>
      <c r="F20" s="113"/>
      <c r="G20" s="113">
        <f>H20+I20+J20+K20</f>
        <v>600</v>
      </c>
      <c r="H20" s="113">
        <v>150</v>
      </c>
      <c r="I20" s="113">
        <v>150</v>
      </c>
      <c r="J20" s="114">
        <v>150</v>
      </c>
      <c r="K20" s="114">
        <v>150</v>
      </c>
      <c r="N20" s="328">
        <v>1022</v>
      </c>
      <c r="O20" s="330">
        <f>SUM(D42,D147,)</f>
        <v>10117.199999999999</v>
      </c>
      <c r="P20" s="330">
        <f t="shared" ref="P20:V20" si="9">SUM(E42,E147,)</f>
        <v>7309</v>
      </c>
      <c r="Q20" s="330">
        <f t="shared" si="9"/>
        <v>5910</v>
      </c>
      <c r="R20" s="330">
        <f t="shared" si="9"/>
        <v>8479.2000000000007</v>
      </c>
      <c r="S20" s="330">
        <f t="shared" si="9"/>
        <v>2000</v>
      </c>
      <c r="T20" s="330">
        <f t="shared" si="9"/>
        <v>2179.6999999999998</v>
      </c>
      <c r="U20" s="330">
        <f t="shared" si="9"/>
        <v>2179.6999999999998</v>
      </c>
      <c r="V20" s="330">
        <f t="shared" si="9"/>
        <v>2119.8000000000002</v>
      </c>
    </row>
    <row r="21" spans="1:22" ht="36.75" customHeight="1">
      <c r="A21" s="132" t="s">
        <v>249</v>
      </c>
      <c r="B21" s="131" t="s">
        <v>190</v>
      </c>
      <c r="C21" s="112">
        <v>1015</v>
      </c>
      <c r="D21" s="113">
        <f>D22+D23+D24+D25+D26+D27+D28+D32</f>
        <v>226.70000000000002</v>
      </c>
      <c r="E21" s="113">
        <f>E22+E23+E24+E25+E26+E27+E28</f>
        <v>484.5</v>
      </c>
      <c r="F21" s="113">
        <f>SUM(F22:F32)</f>
        <v>3179.3</v>
      </c>
      <c r="G21" s="113">
        <f t="shared" si="0"/>
        <v>1107.8</v>
      </c>
      <c r="H21" s="113">
        <f>H22+H23+H24+H25+H26+H27+H28+H32</f>
        <v>218.7</v>
      </c>
      <c r="I21" s="113">
        <f>I22+I23+I24+I25+I26+I27+I28+I32+I29</f>
        <v>316.7</v>
      </c>
      <c r="J21" s="114">
        <f>J22+J23+J24+J25+J26+J27+J28+J32+J29</f>
        <v>283.7</v>
      </c>
      <c r="K21" s="114">
        <f>K22+K23+K24+K25+K26+K27+K28+K32</f>
        <v>288.7</v>
      </c>
      <c r="N21" s="328">
        <v>1023</v>
      </c>
      <c r="O21" s="330">
        <f>SUM(D43,D148,)</f>
        <v>2221.1999999999998</v>
      </c>
      <c r="P21" s="330">
        <f t="shared" ref="P21:V21" si="10">SUM(E43,E148,)</f>
        <v>1593.5</v>
      </c>
      <c r="Q21" s="330">
        <f t="shared" si="10"/>
        <v>1245.2</v>
      </c>
      <c r="R21" s="330">
        <f t="shared" si="10"/>
        <v>1865.4</v>
      </c>
      <c r="S21" s="330">
        <f t="shared" si="10"/>
        <v>440</v>
      </c>
      <c r="T21" s="330">
        <f t="shared" si="10"/>
        <v>479.5</v>
      </c>
      <c r="U21" s="330">
        <f t="shared" si="10"/>
        <v>479.5</v>
      </c>
      <c r="V21" s="330">
        <f t="shared" si="10"/>
        <v>466.4</v>
      </c>
    </row>
    <row r="22" spans="1:22" ht="36.75" customHeight="1">
      <c r="A22" s="123"/>
      <c r="B22" s="134" t="s">
        <v>250</v>
      </c>
      <c r="C22" s="203"/>
      <c r="D22" s="186">
        <v>44</v>
      </c>
      <c r="E22" s="76">
        <v>188.4</v>
      </c>
      <c r="F22" s="76">
        <v>215</v>
      </c>
      <c r="G22" s="76">
        <f>H22+I22+J22+K22</f>
        <v>250</v>
      </c>
      <c r="H22" s="76">
        <v>62.5</v>
      </c>
      <c r="I22" s="76">
        <v>62.5</v>
      </c>
      <c r="J22" s="93">
        <v>62.5</v>
      </c>
      <c r="K22" s="93">
        <v>62.5</v>
      </c>
      <c r="N22" s="328">
        <v>1024</v>
      </c>
      <c r="O22" s="330">
        <f>SUM(D44,D305)</f>
        <v>287</v>
      </c>
      <c r="P22" s="330">
        <f t="shared" ref="P22:V22" si="11">SUM(E44,E305)</f>
        <v>300</v>
      </c>
      <c r="Q22" s="330">
        <f t="shared" si="11"/>
        <v>508.3</v>
      </c>
      <c r="R22" s="330">
        <f t="shared" si="11"/>
        <v>580</v>
      </c>
      <c r="S22" s="330">
        <f t="shared" si="11"/>
        <v>145</v>
      </c>
      <c r="T22" s="330">
        <f t="shared" si="11"/>
        <v>145</v>
      </c>
      <c r="U22" s="330">
        <f t="shared" si="11"/>
        <v>145</v>
      </c>
      <c r="V22" s="330">
        <f t="shared" si="11"/>
        <v>145</v>
      </c>
    </row>
    <row r="23" spans="1:22" ht="32.25" customHeight="1">
      <c r="A23" s="123"/>
      <c r="B23" s="134" t="s">
        <v>251</v>
      </c>
      <c r="C23" s="203"/>
      <c r="D23" s="186">
        <v>6.5</v>
      </c>
      <c r="E23" s="76">
        <v>13</v>
      </c>
      <c r="F23" s="76">
        <v>16</v>
      </c>
      <c r="G23" s="76">
        <f>H23+I23+J23+K23</f>
        <v>18.399999999999999</v>
      </c>
      <c r="H23" s="76">
        <v>4.5999999999999996</v>
      </c>
      <c r="I23" s="76">
        <v>4.5999999999999996</v>
      </c>
      <c r="J23" s="93">
        <v>4.5999999999999996</v>
      </c>
      <c r="K23" s="93">
        <v>4.5999999999999996</v>
      </c>
      <c r="N23" s="328">
        <v>1025</v>
      </c>
      <c r="O23" s="330">
        <f>SUM(D45,D113,D149,D183,D220,D255,D262,D285,)</f>
        <v>779.6</v>
      </c>
      <c r="P23" s="330">
        <f t="shared" ref="P23:V23" si="12">SUM(E45,E113,E149,E183,E220,E255,E262,E285,)</f>
        <v>369.9</v>
      </c>
      <c r="Q23" s="330">
        <f t="shared" si="12"/>
        <v>466.2</v>
      </c>
      <c r="R23" s="330">
        <f t="shared" si="12"/>
        <v>378.59999999999991</v>
      </c>
      <c r="S23" s="330">
        <f t="shared" si="12"/>
        <v>127.4</v>
      </c>
      <c r="T23" s="330">
        <f t="shared" si="12"/>
        <v>84.399999999999991</v>
      </c>
      <c r="U23" s="330">
        <f t="shared" si="12"/>
        <v>77.099999999999994</v>
      </c>
      <c r="V23" s="330">
        <f t="shared" si="12"/>
        <v>89.699999999999989</v>
      </c>
    </row>
    <row r="24" spans="1:22" ht="36.75" customHeight="1">
      <c r="A24" s="123"/>
      <c r="B24" s="134" t="s">
        <v>252</v>
      </c>
      <c r="C24" s="203"/>
      <c r="D24" s="186">
        <v>9.1</v>
      </c>
      <c r="E24" s="76">
        <v>13.1</v>
      </c>
      <c r="F24" s="76">
        <v>14</v>
      </c>
      <c r="G24" s="76">
        <v>18.399999999999999</v>
      </c>
      <c r="H24" s="76">
        <v>4.5999999999999996</v>
      </c>
      <c r="I24" s="76">
        <v>4.5999999999999996</v>
      </c>
      <c r="J24" s="93">
        <v>4.5999999999999996</v>
      </c>
      <c r="K24" s="93">
        <v>4.5999999999999996</v>
      </c>
      <c r="N24" s="328"/>
    </row>
    <row r="25" spans="1:22" ht="45.75" customHeight="1">
      <c r="A25" s="123"/>
      <c r="B25" s="70" t="s">
        <v>379</v>
      </c>
      <c r="C25" s="203"/>
      <c r="D25" s="186">
        <v>25.6</v>
      </c>
      <c r="E25" s="76"/>
      <c r="F25" s="76">
        <v>10.7</v>
      </c>
      <c r="G25" s="76">
        <f t="shared" ref="G25:G31" si="13">H25+I25+J25+K25</f>
        <v>0</v>
      </c>
      <c r="H25" s="76"/>
      <c r="I25" s="76"/>
      <c r="J25" s="93"/>
      <c r="K25" s="93"/>
      <c r="N25" s="328">
        <v>1030</v>
      </c>
      <c r="O25" s="62">
        <f>SUM(D83,D115,D162,D186,D243,D157)</f>
        <v>225.5</v>
      </c>
      <c r="P25" s="328">
        <f t="shared" ref="P25:V25" si="14">SUM(E83,E115,E162,E186,E243,)</f>
        <v>232.7</v>
      </c>
      <c r="Q25" s="328">
        <f t="shared" si="14"/>
        <v>751.3</v>
      </c>
      <c r="R25" s="328">
        <f t="shared" si="14"/>
        <v>1259.3</v>
      </c>
      <c r="S25" s="328">
        <f t="shared" si="14"/>
        <v>317.2</v>
      </c>
      <c r="T25" s="328">
        <f t="shared" si="14"/>
        <v>313.2</v>
      </c>
      <c r="U25" s="328">
        <f t="shared" si="14"/>
        <v>313.2</v>
      </c>
      <c r="V25" s="328">
        <f t="shared" si="14"/>
        <v>315.7</v>
      </c>
    </row>
    <row r="26" spans="1:22" ht="29.25" customHeight="1">
      <c r="A26" s="123"/>
      <c r="B26" s="134" t="s">
        <v>254</v>
      </c>
      <c r="C26" s="203"/>
      <c r="D26" s="186">
        <v>51.3</v>
      </c>
      <c r="E26" s="76">
        <v>52</v>
      </c>
      <c r="F26" s="76">
        <v>150</v>
      </c>
      <c r="G26" s="76">
        <f t="shared" si="13"/>
        <v>160</v>
      </c>
      <c r="H26" s="76">
        <v>25</v>
      </c>
      <c r="I26" s="76">
        <v>45</v>
      </c>
      <c r="J26" s="93">
        <v>45</v>
      </c>
      <c r="K26" s="93">
        <v>45</v>
      </c>
      <c r="N26" s="328">
        <v>1031</v>
      </c>
    </row>
    <row r="27" spans="1:22" ht="35.25" customHeight="1">
      <c r="A27" s="123"/>
      <c r="B27" s="134" t="s">
        <v>255</v>
      </c>
      <c r="C27" s="203"/>
      <c r="D27" s="186">
        <v>67.400000000000006</v>
      </c>
      <c r="E27" s="76">
        <v>70</v>
      </c>
      <c r="F27" s="76">
        <v>60</v>
      </c>
      <c r="G27" s="76">
        <f t="shared" si="13"/>
        <v>120</v>
      </c>
      <c r="H27" s="76">
        <v>0</v>
      </c>
      <c r="I27" s="76">
        <v>50</v>
      </c>
      <c r="J27" s="93">
        <v>20</v>
      </c>
      <c r="K27" s="93">
        <v>50</v>
      </c>
      <c r="N27" s="328">
        <v>1032</v>
      </c>
      <c r="O27" s="330">
        <f>SUM(D84,D158,D163,)</f>
        <v>142</v>
      </c>
      <c r="P27" s="330">
        <f t="shared" ref="P27:V27" si="15">SUM(E84,E158,E163,)</f>
        <v>192.1</v>
      </c>
      <c r="Q27" s="330">
        <f t="shared" si="15"/>
        <v>598.6</v>
      </c>
      <c r="R27" s="330">
        <f t="shared" si="15"/>
        <v>768</v>
      </c>
      <c r="S27" s="330">
        <f t="shared" si="15"/>
        <v>193</v>
      </c>
      <c r="T27" s="330">
        <f t="shared" si="15"/>
        <v>191</v>
      </c>
      <c r="U27" s="330">
        <f t="shared" si="15"/>
        <v>191</v>
      </c>
      <c r="V27" s="330">
        <f t="shared" si="15"/>
        <v>193</v>
      </c>
    </row>
    <row r="28" spans="1:22" ht="36.75" customHeight="1">
      <c r="A28" s="123"/>
      <c r="B28" s="134" t="s">
        <v>376</v>
      </c>
      <c r="C28" s="203"/>
      <c r="D28" s="186">
        <v>22.8</v>
      </c>
      <c r="E28" s="76">
        <v>148</v>
      </c>
      <c r="F28" s="76">
        <v>145</v>
      </c>
      <c r="G28" s="76">
        <f t="shared" si="13"/>
        <v>488</v>
      </c>
      <c r="H28" s="76">
        <v>122</v>
      </c>
      <c r="I28" s="76">
        <v>122</v>
      </c>
      <c r="J28" s="93">
        <v>122</v>
      </c>
      <c r="K28" s="93">
        <v>122</v>
      </c>
      <c r="N28" s="328">
        <v>1033</v>
      </c>
      <c r="O28" s="330">
        <f>SUM(D85,D159,D164,)</f>
        <v>30.6</v>
      </c>
      <c r="P28" s="330">
        <f t="shared" ref="P28:V28" si="16">SUM(E85,E159,E164,)</f>
        <v>40.6</v>
      </c>
      <c r="Q28" s="330">
        <f t="shared" si="16"/>
        <v>152.69999999999999</v>
      </c>
      <c r="R28" s="330">
        <f t="shared" si="16"/>
        <v>201.8</v>
      </c>
      <c r="S28" s="330">
        <f t="shared" si="16"/>
        <v>50.7</v>
      </c>
      <c r="T28" s="330">
        <f t="shared" si="16"/>
        <v>50.2</v>
      </c>
      <c r="U28" s="330">
        <f t="shared" si="16"/>
        <v>50.2</v>
      </c>
      <c r="V28" s="330">
        <f t="shared" si="16"/>
        <v>50.7</v>
      </c>
    </row>
    <row r="29" spans="1:22" ht="36.75" customHeight="1">
      <c r="A29" s="123"/>
      <c r="B29" s="184" t="s">
        <v>279</v>
      </c>
      <c r="C29" s="203"/>
      <c r="D29" s="186"/>
      <c r="E29" s="76"/>
      <c r="F29" s="76">
        <v>255.3</v>
      </c>
      <c r="G29" s="76">
        <f t="shared" si="13"/>
        <v>50</v>
      </c>
      <c r="H29" s="76"/>
      <c r="I29" s="76">
        <v>25</v>
      </c>
      <c r="J29" s="93">
        <v>25</v>
      </c>
      <c r="K29" s="93"/>
      <c r="N29" s="328">
        <v>1034</v>
      </c>
    </row>
    <row r="30" spans="1:22" ht="36.75" customHeight="1">
      <c r="A30" s="123"/>
      <c r="B30" s="184" t="s">
        <v>381</v>
      </c>
      <c r="C30" s="203"/>
      <c r="D30" s="186"/>
      <c r="E30" s="76"/>
      <c r="F30" s="76">
        <v>2300</v>
      </c>
      <c r="G30" s="76">
        <f t="shared" si="13"/>
        <v>0</v>
      </c>
      <c r="H30" s="76"/>
      <c r="I30" s="76"/>
      <c r="J30" s="93"/>
      <c r="K30" s="93"/>
      <c r="N30" s="328">
        <v>1035</v>
      </c>
      <c r="O30" s="330">
        <f>SUM(D86,D116,D187,D244,)</f>
        <v>52.899999999999991</v>
      </c>
      <c r="P30" s="330">
        <f t="shared" ref="P30:V30" si="17">SUM(E86,E116,E187,E244,)</f>
        <v>0</v>
      </c>
      <c r="Q30" s="330">
        <f t="shared" si="17"/>
        <v>0</v>
      </c>
      <c r="R30" s="330">
        <f t="shared" si="17"/>
        <v>289.5</v>
      </c>
      <c r="S30" s="330">
        <f t="shared" si="17"/>
        <v>73.5</v>
      </c>
      <c r="T30" s="330">
        <f t="shared" si="17"/>
        <v>72</v>
      </c>
      <c r="U30" s="330">
        <f t="shared" si="17"/>
        <v>72</v>
      </c>
      <c r="V30" s="330">
        <f t="shared" si="17"/>
        <v>72</v>
      </c>
    </row>
    <row r="31" spans="1:22" ht="32.25" customHeight="1">
      <c r="A31" s="123"/>
      <c r="B31" s="184" t="s">
        <v>382</v>
      </c>
      <c r="C31" s="203"/>
      <c r="D31" s="186"/>
      <c r="E31" s="76"/>
      <c r="F31" s="76">
        <v>12.5</v>
      </c>
      <c r="G31" s="76">
        <f t="shared" si="13"/>
        <v>0</v>
      </c>
      <c r="H31" s="76"/>
      <c r="I31" s="76"/>
      <c r="J31" s="93"/>
      <c r="K31" s="93"/>
      <c r="N31" s="328"/>
    </row>
    <row r="32" spans="1:22" ht="36.75" customHeight="1">
      <c r="A32" s="123"/>
      <c r="B32" s="134" t="s">
        <v>380</v>
      </c>
      <c r="C32" s="112"/>
      <c r="D32" s="76"/>
      <c r="E32" s="76"/>
      <c r="F32" s="76">
        <v>0.8</v>
      </c>
      <c r="G32" s="76">
        <f>H32+I32+J32+K32</f>
        <v>3</v>
      </c>
      <c r="H32" s="76"/>
      <c r="I32" s="76">
        <v>3</v>
      </c>
      <c r="J32" s="93"/>
      <c r="K32" s="93"/>
      <c r="N32" s="328">
        <v>9000</v>
      </c>
      <c r="O32" s="332">
        <f>SUM(O12,O19,O26)</f>
        <v>8723.7999999999993</v>
      </c>
      <c r="P32" s="332">
        <f t="shared" ref="P32:V32" si="18">SUM(P12,P19,P26)</f>
        <v>15636</v>
      </c>
      <c r="Q32" s="332">
        <f t="shared" si="18"/>
        <v>18826.8</v>
      </c>
      <c r="R32" s="332">
        <f t="shared" si="18"/>
        <v>11184.099999999999</v>
      </c>
      <c r="S32" s="332">
        <f t="shared" si="18"/>
        <v>3734.7999999999997</v>
      </c>
      <c r="T32" s="332">
        <f t="shared" si="18"/>
        <v>2059.6999999999998</v>
      </c>
      <c r="U32" s="332">
        <f t="shared" si="18"/>
        <v>1865.6999999999998</v>
      </c>
      <c r="V32" s="332">
        <f t="shared" si="18"/>
        <v>3523.8999999999996</v>
      </c>
    </row>
    <row r="33" spans="1:22" ht="33.75" customHeight="1">
      <c r="A33" s="147" t="s">
        <v>178</v>
      </c>
      <c r="B33" s="135" t="s">
        <v>182</v>
      </c>
      <c r="C33" s="148">
        <v>1020</v>
      </c>
      <c r="D33" s="125">
        <f>D34+D42+D43+D44+D45</f>
        <v>10475.4</v>
      </c>
      <c r="E33" s="125">
        <f>E34+E42+E43+E44+E45</f>
        <v>9332</v>
      </c>
      <c r="F33" s="125">
        <f>SUM(F34,F42,F43,F45)</f>
        <v>7847.5</v>
      </c>
      <c r="G33" s="125">
        <f>SUM(H33:K33)</f>
        <v>11199.8</v>
      </c>
      <c r="H33" s="125">
        <f>H34+H42+H43+H44+H45</f>
        <v>2652.5</v>
      </c>
      <c r="I33" s="125">
        <f>I34+I42+I43+I44+I45</f>
        <v>2874.6</v>
      </c>
      <c r="J33" s="126">
        <f>J34+J42+J43+J44+J45</f>
        <v>2861.7999999999997</v>
      </c>
      <c r="K33" s="126">
        <f>K34+K42+K43+K44+K45</f>
        <v>2810.9</v>
      </c>
      <c r="N33" s="328">
        <v>9010</v>
      </c>
      <c r="O33" s="330">
        <f>SUM(O13,O20,O27)</f>
        <v>27026</v>
      </c>
      <c r="P33" s="330">
        <f t="shared" ref="P33:V33" si="19">SUM(P13,P20,P27)</f>
        <v>76727.8</v>
      </c>
      <c r="Q33" s="330">
        <f t="shared" si="19"/>
        <v>46490.999999999993</v>
      </c>
      <c r="R33" s="330">
        <f t="shared" si="19"/>
        <v>46314.8</v>
      </c>
      <c r="S33" s="330">
        <f t="shared" si="19"/>
        <v>11300</v>
      </c>
      <c r="T33" s="330">
        <f t="shared" si="19"/>
        <v>11718</v>
      </c>
      <c r="U33" s="330">
        <f t="shared" si="19"/>
        <v>11717</v>
      </c>
      <c r="V33" s="330">
        <f t="shared" si="19"/>
        <v>11579.8</v>
      </c>
    </row>
    <row r="34" spans="1:22" ht="33.75" customHeight="1">
      <c r="A34" s="132" t="s">
        <v>256</v>
      </c>
      <c r="B34" s="96" t="s">
        <v>725</v>
      </c>
      <c r="C34" s="112">
        <v>1021</v>
      </c>
      <c r="D34" s="113">
        <f>D35+D36+D37+D38+D39+D40+D41</f>
        <v>73.8</v>
      </c>
      <c r="E34" s="113">
        <f>E35+E36+E37+E38+E39+E40+E41</f>
        <v>163</v>
      </c>
      <c r="F34" s="113">
        <f>SUM(F35:F40)</f>
        <v>286.7</v>
      </c>
      <c r="G34" s="113">
        <f t="shared" ref="G34:G39" si="20">H34+I34+J34+K34</f>
        <v>274</v>
      </c>
      <c r="H34" s="113">
        <f>H35+H36+H37+H38+H39+H40+H41</f>
        <v>69</v>
      </c>
      <c r="I34" s="113">
        <f>I35+I36+I37+I38+I39+I40+I41</f>
        <v>67</v>
      </c>
      <c r="J34" s="114">
        <f>J35+J36+J37+J38+J39+J40+J41</f>
        <v>68</v>
      </c>
      <c r="K34" s="114">
        <f>K35+K36+K37+K38+K39+K40+K41</f>
        <v>70</v>
      </c>
      <c r="N34" s="328">
        <v>9020</v>
      </c>
      <c r="O34" s="330">
        <f>SUM(O14,O21,O28)</f>
        <v>5814.7</v>
      </c>
      <c r="P34" s="330">
        <f t="shared" ref="P34:V34" si="21">SUM(P14,P21,P28)</f>
        <v>16702.599999999999</v>
      </c>
      <c r="Q34" s="330">
        <f t="shared" si="21"/>
        <v>10055.200000000001</v>
      </c>
      <c r="R34" s="330">
        <f t="shared" si="21"/>
        <v>10185.799999999999</v>
      </c>
      <c r="S34" s="330">
        <f t="shared" si="21"/>
        <v>2494.1999999999998</v>
      </c>
      <c r="T34" s="330">
        <f t="shared" si="21"/>
        <v>2585.5</v>
      </c>
      <c r="U34" s="330">
        <f t="shared" si="21"/>
        <v>2585.1999999999998</v>
      </c>
      <c r="V34" s="330">
        <f t="shared" si="21"/>
        <v>2520.8999999999996</v>
      </c>
    </row>
    <row r="35" spans="1:22" ht="33.75" customHeight="1">
      <c r="A35" s="132"/>
      <c r="B35" s="70" t="s">
        <v>242</v>
      </c>
      <c r="C35" s="203"/>
      <c r="D35" s="76">
        <v>14.2</v>
      </c>
      <c r="E35" s="76">
        <v>14</v>
      </c>
      <c r="F35" s="76">
        <v>69.3</v>
      </c>
      <c r="G35" s="76">
        <f t="shared" si="20"/>
        <v>24</v>
      </c>
      <c r="H35" s="76">
        <v>6</v>
      </c>
      <c r="I35" s="76">
        <v>6</v>
      </c>
      <c r="J35" s="93">
        <v>6</v>
      </c>
      <c r="K35" s="93">
        <v>6</v>
      </c>
      <c r="N35" s="328">
        <v>9030</v>
      </c>
      <c r="O35" s="330">
        <f>SUM(O15,O22,O29)</f>
        <v>2381.5</v>
      </c>
      <c r="P35" s="330">
        <f t="shared" ref="P35:V35" si="22">SUM(P15,P22,P29)</f>
        <v>2404</v>
      </c>
      <c r="Q35" s="330">
        <f t="shared" si="22"/>
        <v>2371.6</v>
      </c>
      <c r="R35" s="330">
        <f t="shared" si="22"/>
        <v>3480</v>
      </c>
      <c r="S35" s="330">
        <f t="shared" si="22"/>
        <v>870</v>
      </c>
      <c r="T35" s="330">
        <f t="shared" si="22"/>
        <v>870</v>
      </c>
      <c r="U35" s="330">
        <f t="shared" si="22"/>
        <v>870</v>
      </c>
      <c r="V35" s="330">
        <f t="shared" si="22"/>
        <v>870</v>
      </c>
    </row>
    <row r="36" spans="1:22" ht="33.75" customHeight="1">
      <c r="A36" s="132"/>
      <c r="B36" s="70" t="s">
        <v>396</v>
      </c>
      <c r="C36" s="203"/>
      <c r="D36" s="76">
        <v>31.1</v>
      </c>
      <c r="E36" s="76">
        <v>24</v>
      </c>
      <c r="F36" s="76">
        <v>121.4</v>
      </c>
      <c r="G36" s="76">
        <f t="shared" si="20"/>
        <v>60</v>
      </c>
      <c r="H36" s="76">
        <v>14</v>
      </c>
      <c r="I36" s="76">
        <v>16</v>
      </c>
      <c r="J36" s="93">
        <v>16</v>
      </c>
      <c r="K36" s="93">
        <v>14</v>
      </c>
      <c r="N36" s="328">
        <v>9040</v>
      </c>
      <c r="O36" s="330">
        <f>SUM(O16,O23,O30)</f>
        <v>2387.2000000000003</v>
      </c>
      <c r="P36" s="330">
        <f t="shared" ref="P36:V36" si="23">SUM(P16,P23,P30)</f>
        <v>1019.4</v>
      </c>
      <c r="Q36" s="330">
        <f t="shared" si="23"/>
        <v>3841.6</v>
      </c>
      <c r="R36" s="330">
        <f t="shared" si="23"/>
        <v>1927.8999999999999</v>
      </c>
      <c r="S36" s="330">
        <f t="shared" si="23"/>
        <v>420.1</v>
      </c>
      <c r="T36" s="330">
        <f t="shared" si="23"/>
        <v>538.59999999999991</v>
      </c>
      <c r="U36" s="330">
        <f t="shared" si="23"/>
        <v>453.29999999999995</v>
      </c>
      <c r="V36" s="330">
        <f t="shared" si="23"/>
        <v>515.9</v>
      </c>
    </row>
    <row r="37" spans="1:22" ht="33.75" customHeight="1">
      <c r="A37" s="132"/>
      <c r="B37" s="70" t="s">
        <v>648</v>
      </c>
      <c r="C37" s="203"/>
      <c r="D37" s="76"/>
      <c r="E37" s="76"/>
      <c r="F37" s="76">
        <v>1</v>
      </c>
      <c r="G37" s="76">
        <f t="shared" si="20"/>
        <v>48</v>
      </c>
      <c r="H37" s="76">
        <v>12</v>
      </c>
      <c r="I37" s="76">
        <v>12</v>
      </c>
      <c r="J37" s="93">
        <v>12</v>
      </c>
      <c r="K37" s="93">
        <v>12</v>
      </c>
      <c r="N37" s="328">
        <v>9050</v>
      </c>
      <c r="O37" s="331">
        <f>SUM(O32:O36)</f>
        <v>46333.2</v>
      </c>
      <c r="P37" s="331">
        <f t="shared" ref="P37:V37" si="24">SUM(P32:P36)</f>
        <v>112489.79999999999</v>
      </c>
      <c r="Q37" s="331">
        <f t="shared" si="24"/>
        <v>81586.2</v>
      </c>
      <c r="R37" s="331">
        <f t="shared" si="24"/>
        <v>73092.599999999991</v>
      </c>
      <c r="S37" s="331">
        <f t="shared" si="24"/>
        <v>18819.099999999999</v>
      </c>
      <c r="T37" s="331">
        <f t="shared" si="24"/>
        <v>17771.8</v>
      </c>
      <c r="U37" s="331">
        <f t="shared" si="24"/>
        <v>17491.2</v>
      </c>
      <c r="V37" s="331">
        <f t="shared" si="24"/>
        <v>19010.5</v>
      </c>
    </row>
    <row r="38" spans="1:22" ht="33.75" customHeight="1">
      <c r="A38" s="132"/>
      <c r="B38" s="154" t="s">
        <v>257</v>
      </c>
      <c r="C38" s="203"/>
      <c r="D38" s="76"/>
      <c r="E38" s="76">
        <v>40</v>
      </c>
      <c r="F38" s="76">
        <v>15</v>
      </c>
      <c r="G38" s="76">
        <f t="shared" si="20"/>
        <v>60</v>
      </c>
      <c r="H38" s="76">
        <v>15</v>
      </c>
      <c r="I38" s="76">
        <v>15</v>
      </c>
      <c r="J38" s="93">
        <v>15</v>
      </c>
      <c r="K38" s="93">
        <v>15</v>
      </c>
    </row>
    <row r="39" spans="1:22" ht="33.75" customHeight="1">
      <c r="A39" s="132"/>
      <c r="B39" s="154" t="s">
        <v>258</v>
      </c>
      <c r="C39" s="203"/>
      <c r="D39" s="76">
        <v>26.7</v>
      </c>
      <c r="E39" s="76">
        <v>70</v>
      </c>
      <c r="F39" s="76">
        <v>74</v>
      </c>
      <c r="G39" s="76">
        <f t="shared" si="20"/>
        <v>64</v>
      </c>
      <c r="H39" s="76">
        <v>18</v>
      </c>
      <c r="I39" s="76">
        <v>14</v>
      </c>
      <c r="J39" s="93">
        <v>14</v>
      </c>
      <c r="K39" s="93">
        <v>18</v>
      </c>
    </row>
    <row r="40" spans="1:22" ht="37.5" customHeight="1">
      <c r="A40" s="123"/>
      <c r="B40" s="134" t="s">
        <v>259</v>
      </c>
      <c r="C40" s="203"/>
      <c r="D40" s="76">
        <v>1.8</v>
      </c>
      <c r="E40" s="76">
        <v>15</v>
      </c>
      <c r="F40" s="76">
        <v>6</v>
      </c>
      <c r="G40" s="76">
        <f t="shared" si="0"/>
        <v>18</v>
      </c>
      <c r="H40" s="76">
        <v>4</v>
      </c>
      <c r="I40" s="76">
        <v>4</v>
      </c>
      <c r="J40" s="93">
        <v>5</v>
      </c>
      <c r="K40" s="93">
        <v>5</v>
      </c>
    </row>
    <row r="41" spans="1:22" ht="38.25" hidden="1" customHeight="1">
      <c r="A41" s="123"/>
      <c r="B41" s="131"/>
      <c r="C41" s="203"/>
      <c r="D41" s="76"/>
      <c r="E41" s="113"/>
      <c r="F41" s="76"/>
      <c r="G41" s="77"/>
      <c r="H41" s="76"/>
      <c r="I41" s="76"/>
      <c r="J41" s="93"/>
      <c r="K41" s="93"/>
    </row>
    <row r="42" spans="1:22" ht="38.25" customHeight="1">
      <c r="A42" s="132" t="s">
        <v>260</v>
      </c>
      <c r="B42" s="96" t="s">
        <v>1</v>
      </c>
      <c r="C42" s="112">
        <v>1022</v>
      </c>
      <c r="D42" s="113">
        <v>8298.4</v>
      </c>
      <c r="E42" s="113">
        <v>7309</v>
      </c>
      <c r="F42" s="113">
        <v>5910</v>
      </c>
      <c r="G42" s="113">
        <f>H42+I42+J42+K42</f>
        <v>8479.2000000000007</v>
      </c>
      <c r="H42" s="113">
        <v>2000</v>
      </c>
      <c r="I42" s="113">
        <v>2179.6999999999998</v>
      </c>
      <c r="J42" s="114">
        <v>2179.6999999999998</v>
      </c>
      <c r="K42" s="114">
        <v>2119.8000000000002</v>
      </c>
    </row>
    <row r="43" spans="1:22" ht="38.25" customHeight="1">
      <c r="A43" s="132" t="s">
        <v>261</v>
      </c>
      <c r="B43" s="96" t="s">
        <v>2</v>
      </c>
      <c r="C43" s="112">
        <v>1023</v>
      </c>
      <c r="D43" s="113">
        <v>1826.5</v>
      </c>
      <c r="E43" s="113">
        <v>1593.5</v>
      </c>
      <c r="F43" s="113">
        <v>1245.2</v>
      </c>
      <c r="G43" s="113">
        <f>H43+I43+J43+K43</f>
        <v>1865.4</v>
      </c>
      <c r="H43" s="113">
        <v>440</v>
      </c>
      <c r="I43" s="113">
        <v>479.5</v>
      </c>
      <c r="J43" s="114">
        <v>479.5</v>
      </c>
      <c r="K43" s="114">
        <v>466.4</v>
      </c>
    </row>
    <row r="44" spans="1:22" ht="38.25" customHeight="1">
      <c r="A44" s="132" t="s">
        <v>262</v>
      </c>
      <c r="B44" s="131" t="s">
        <v>3</v>
      </c>
      <c r="C44" s="112">
        <v>1024</v>
      </c>
      <c r="D44" s="113"/>
      <c r="E44" s="113"/>
      <c r="F44" s="113"/>
      <c r="G44" s="113">
        <f>H44+I44+J44+K44</f>
        <v>280</v>
      </c>
      <c r="H44" s="113">
        <v>70</v>
      </c>
      <c r="I44" s="113">
        <v>70</v>
      </c>
      <c r="J44" s="114">
        <v>70</v>
      </c>
      <c r="K44" s="114">
        <v>70</v>
      </c>
    </row>
    <row r="45" spans="1:22" ht="38.25" customHeight="1">
      <c r="A45" s="132" t="s">
        <v>263</v>
      </c>
      <c r="B45" s="131" t="s">
        <v>173</v>
      </c>
      <c r="C45" s="112">
        <v>1025</v>
      </c>
      <c r="D45" s="113">
        <f>D49+D50+D52+D57+D58+D59+D60+D61+D62+D63+D64+D65+D67+D68+D69+D70+D71+D72+D73+D74+D75+D76+D78+D81+D82</f>
        <v>276.7</v>
      </c>
      <c r="E45" s="113">
        <f>E49+E50+E52+E57+E58+E59+E60+E61+E62+E63+E64+E65+E67+E68+E69+E70+E71+E72+E73+E74+E75+E76+E78+E81+E82</f>
        <v>266.5</v>
      </c>
      <c r="F45" s="113">
        <f>SUM(F46:F82)</f>
        <v>405.59999999999997</v>
      </c>
      <c r="G45" s="113">
        <f>H45+I45+J45+K45</f>
        <v>301.19999999999993</v>
      </c>
      <c r="H45" s="113">
        <f>H49+H50+H52+H57+H58+H59+H60+H61+H62+H63+H64+H65+H67+H68+H69+H70+H71+H72+H73+H74+H75+H76+H78+H81+H82+H47+H77+H66</f>
        <v>73.5</v>
      </c>
      <c r="I45" s="113">
        <f>I49+I50+I52+I57+I58+I59+I60+I61+I62+I63+I64+I65+I67+I68+I69+I70+I71+I72+I73+I74+I75+I76+I78+I81+I82+I66+I47+I77+I80</f>
        <v>78.399999999999991</v>
      </c>
      <c r="J45" s="114">
        <f>J49+J50+J52+J57+J58+J59+J60+J61+J62+J63+J64+J65+J67+J68+J69+J70+J71+J72+J73+J74+J75+J76+J78+J81+J82+J47+J77</f>
        <v>64.599999999999994</v>
      </c>
      <c r="K45" s="114">
        <f>K49+K50+K52+K57+K58+K59+K60+K61+K62+K63+K64+K65+K67+K68+K69+K70+K71+K72+K73+K74+K75+K76+K78+K81+K82+K47+K77+K56</f>
        <v>84.699999999999989</v>
      </c>
    </row>
    <row r="46" spans="1:22" ht="38.25" customHeight="1">
      <c r="A46" s="123"/>
      <c r="B46" s="134" t="s">
        <v>383</v>
      </c>
      <c r="C46" s="203"/>
      <c r="D46" s="76"/>
      <c r="E46" s="76"/>
      <c r="F46" s="76">
        <v>1.7</v>
      </c>
      <c r="G46" s="76">
        <f>SUM(H46:K46)</f>
        <v>0</v>
      </c>
      <c r="H46" s="76"/>
      <c r="I46" s="76"/>
      <c r="J46" s="93"/>
      <c r="K46" s="93"/>
    </row>
    <row r="47" spans="1:22" ht="38.25" customHeight="1">
      <c r="A47" s="123"/>
      <c r="B47" s="134" t="s">
        <v>329</v>
      </c>
      <c r="C47" s="203"/>
      <c r="D47" s="76"/>
      <c r="E47" s="76"/>
      <c r="F47" s="76">
        <v>9.5</v>
      </c>
      <c r="G47" s="76">
        <f t="shared" ref="G47:G56" si="25">SUM(H47:K47)</f>
        <v>9</v>
      </c>
      <c r="H47" s="76">
        <v>3</v>
      </c>
      <c r="I47" s="76">
        <v>3</v>
      </c>
      <c r="J47" s="93">
        <v>0</v>
      </c>
      <c r="K47" s="93">
        <v>3</v>
      </c>
    </row>
    <row r="48" spans="1:22" ht="38.25" customHeight="1">
      <c r="A48" s="123"/>
      <c r="B48" s="134" t="s">
        <v>384</v>
      </c>
      <c r="C48" s="203"/>
      <c r="D48" s="76"/>
      <c r="E48" s="76"/>
      <c r="F48" s="76">
        <v>36</v>
      </c>
      <c r="G48" s="76">
        <f t="shared" si="25"/>
        <v>0</v>
      </c>
      <c r="H48" s="76"/>
      <c r="I48" s="76"/>
      <c r="J48" s="93"/>
      <c r="K48" s="93"/>
    </row>
    <row r="49" spans="1:11" ht="38.25" customHeight="1">
      <c r="A49" s="123"/>
      <c r="B49" s="187" t="s">
        <v>264</v>
      </c>
      <c r="C49" s="203"/>
      <c r="D49" s="186">
        <v>67.099999999999994</v>
      </c>
      <c r="E49" s="76"/>
      <c r="F49" s="76"/>
      <c r="G49" s="76">
        <f t="shared" si="25"/>
        <v>0</v>
      </c>
      <c r="H49" s="76"/>
      <c r="I49" s="76"/>
      <c r="J49" s="93"/>
      <c r="K49" s="93"/>
    </row>
    <row r="50" spans="1:11" ht="38.25" customHeight="1">
      <c r="A50" s="123"/>
      <c r="B50" s="188" t="s">
        <v>368</v>
      </c>
      <c r="C50" s="203"/>
      <c r="D50" s="186">
        <v>36.6</v>
      </c>
      <c r="E50" s="76">
        <v>14.9</v>
      </c>
      <c r="F50" s="76">
        <v>14.9</v>
      </c>
      <c r="G50" s="76">
        <f t="shared" si="25"/>
        <v>16</v>
      </c>
      <c r="H50" s="76"/>
      <c r="I50" s="76">
        <v>16</v>
      </c>
      <c r="J50" s="93"/>
      <c r="K50" s="93"/>
    </row>
    <row r="51" spans="1:11" ht="38.25" customHeight="1">
      <c r="A51" s="123"/>
      <c r="B51" s="188" t="s">
        <v>386</v>
      </c>
      <c r="C51" s="203"/>
      <c r="D51" s="186"/>
      <c r="E51" s="76"/>
      <c r="F51" s="76">
        <v>2</v>
      </c>
      <c r="G51" s="76">
        <f t="shared" si="25"/>
        <v>0</v>
      </c>
      <c r="H51" s="76"/>
      <c r="I51" s="76"/>
      <c r="J51" s="93"/>
      <c r="K51" s="93"/>
    </row>
    <row r="52" spans="1:11" ht="38.25" customHeight="1">
      <c r="A52" s="123"/>
      <c r="B52" s="187" t="s">
        <v>265</v>
      </c>
      <c r="C52" s="203"/>
      <c r="D52" s="186">
        <v>1.8</v>
      </c>
      <c r="E52" s="76">
        <v>1.8</v>
      </c>
      <c r="F52" s="76">
        <v>3.4</v>
      </c>
      <c r="G52" s="76">
        <f t="shared" si="25"/>
        <v>3.6</v>
      </c>
      <c r="H52" s="76"/>
      <c r="I52" s="76"/>
      <c r="J52" s="93">
        <v>3.6</v>
      </c>
      <c r="K52" s="93"/>
    </row>
    <row r="53" spans="1:11" ht="38.25" customHeight="1">
      <c r="A53" s="123"/>
      <c r="B53" s="187" t="s">
        <v>387</v>
      </c>
      <c r="C53" s="203"/>
      <c r="D53" s="186"/>
      <c r="E53" s="76"/>
      <c r="F53" s="76">
        <v>48.6</v>
      </c>
      <c r="G53" s="76">
        <f t="shared" si="25"/>
        <v>0</v>
      </c>
      <c r="H53" s="76"/>
      <c r="I53" s="76"/>
      <c r="J53" s="93"/>
      <c r="K53" s="93"/>
    </row>
    <row r="54" spans="1:11" ht="38.25" customHeight="1">
      <c r="A54" s="123"/>
      <c r="B54" s="187" t="s">
        <v>391</v>
      </c>
      <c r="C54" s="203"/>
      <c r="D54" s="186"/>
      <c r="E54" s="76"/>
      <c r="F54" s="76">
        <v>6</v>
      </c>
      <c r="G54" s="76">
        <f t="shared" si="25"/>
        <v>0</v>
      </c>
      <c r="H54" s="76"/>
      <c r="I54" s="76"/>
      <c r="J54" s="93"/>
      <c r="K54" s="93"/>
    </row>
    <row r="55" spans="1:11" ht="38.25" customHeight="1">
      <c r="A55" s="123"/>
      <c r="B55" s="187" t="s">
        <v>389</v>
      </c>
      <c r="C55" s="203"/>
      <c r="D55" s="186"/>
      <c r="E55" s="76"/>
      <c r="F55" s="76">
        <v>16.7</v>
      </c>
      <c r="G55" s="76">
        <f t="shared" si="25"/>
        <v>0</v>
      </c>
      <c r="H55" s="76"/>
      <c r="I55" s="76"/>
      <c r="J55" s="93"/>
      <c r="K55" s="93"/>
    </row>
    <row r="56" spans="1:11" ht="38.25" customHeight="1">
      <c r="A56" s="123"/>
      <c r="B56" s="187" t="s">
        <v>377</v>
      </c>
      <c r="C56" s="203"/>
      <c r="D56" s="186"/>
      <c r="E56" s="76"/>
      <c r="F56" s="76">
        <v>14</v>
      </c>
      <c r="G56" s="76">
        <f t="shared" si="25"/>
        <v>15</v>
      </c>
      <c r="H56" s="76"/>
      <c r="I56" s="76"/>
      <c r="J56" s="93"/>
      <c r="K56" s="93">
        <v>15</v>
      </c>
    </row>
    <row r="57" spans="1:11" ht="38.25" customHeight="1">
      <c r="A57" s="123"/>
      <c r="B57" s="187" t="s">
        <v>266</v>
      </c>
      <c r="C57" s="203"/>
      <c r="D57" s="186">
        <v>2.9</v>
      </c>
      <c r="E57" s="76"/>
      <c r="F57" s="76"/>
      <c r="G57" s="76">
        <f t="shared" ref="G57:G79" si="26">H57+I57+J57+K57</f>
        <v>0</v>
      </c>
      <c r="H57" s="76"/>
      <c r="I57" s="76"/>
      <c r="J57" s="93"/>
      <c r="K57" s="93"/>
    </row>
    <row r="58" spans="1:11" ht="38.25" customHeight="1">
      <c r="A58" s="123"/>
      <c r="B58" s="187" t="s">
        <v>267</v>
      </c>
      <c r="C58" s="203"/>
      <c r="D58" s="186">
        <v>2</v>
      </c>
      <c r="E58" s="76"/>
      <c r="F58" s="76">
        <v>7.9</v>
      </c>
      <c r="G58" s="76">
        <f t="shared" si="26"/>
        <v>4</v>
      </c>
      <c r="H58" s="76"/>
      <c r="I58" s="76">
        <v>2</v>
      </c>
      <c r="J58" s="93"/>
      <c r="K58" s="93">
        <v>2</v>
      </c>
    </row>
    <row r="59" spans="1:11" ht="38.25" customHeight="1">
      <c r="A59" s="123"/>
      <c r="B59" s="187" t="s">
        <v>388</v>
      </c>
      <c r="C59" s="203"/>
      <c r="D59" s="186">
        <v>0.2</v>
      </c>
      <c r="E59" s="76"/>
      <c r="F59" s="76">
        <v>7.7</v>
      </c>
      <c r="G59" s="76">
        <f t="shared" si="26"/>
        <v>0</v>
      </c>
      <c r="H59" s="76"/>
      <c r="I59" s="76"/>
      <c r="J59" s="93"/>
      <c r="K59" s="93"/>
    </row>
    <row r="60" spans="1:11" ht="38.25" customHeight="1">
      <c r="A60" s="123"/>
      <c r="B60" s="187" t="s">
        <v>268</v>
      </c>
      <c r="C60" s="203"/>
      <c r="D60" s="186">
        <v>14.4</v>
      </c>
      <c r="E60" s="76">
        <v>17.8</v>
      </c>
      <c r="F60" s="76">
        <v>20.5</v>
      </c>
      <c r="G60" s="76">
        <f t="shared" si="26"/>
        <v>8</v>
      </c>
      <c r="H60" s="76">
        <v>2</v>
      </c>
      <c r="I60" s="76">
        <v>2</v>
      </c>
      <c r="J60" s="93">
        <v>2</v>
      </c>
      <c r="K60" s="93">
        <v>2</v>
      </c>
    </row>
    <row r="61" spans="1:11" ht="35.25" customHeight="1">
      <c r="A61" s="123"/>
      <c r="B61" s="187" t="s">
        <v>370</v>
      </c>
      <c r="C61" s="203"/>
      <c r="D61" s="76"/>
      <c r="E61" s="76"/>
      <c r="F61" s="76">
        <v>2.7</v>
      </c>
      <c r="G61" s="76">
        <f t="shared" si="26"/>
        <v>4.8</v>
      </c>
      <c r="H61" s="76">
        <v>1.2</v>
      </c>
      <c r="I61" s="76">
        <v>1.2</v>
      </c>
      <c r="J61" s="93">
        <v>1.2</v>
      </c>
      <c r="K61" s="93">
        <v>1.2</v>
      </c>
    </row>
    <row r="62" spans="1:11" ht="38.25" customHeight="1">
      <c r="A62" s="123"/>
      <c r="B62" s="187" t="s">
        <v>269</v>
      </c>
      <c r="C62" s="203"/>
      <c r="D62" s="186">
        <v>8.3000000000000007</v>
      </c>
      <c r="E62" s="76"/>
      <c r="F62" s="76">
        <v>13.6</v>
      </c>
      <c r="G62" s="76">
        <f t="shared" si="26"/>
        <v>9.6</v>
      </c>
      <c r="H62" s="76">
        <v>2.4</v>
      </c>
      <c r="I62" s="76">
        <v>2.4</v>
      </c>
      <c r="J62" s="93">
        <v>2.4</v>
      </c>
      <c r="K62" s="93">
        <v>2.4</v>
      </c>
    </row>
    <row r="63" spans="1:11" ht="38.25" customHeight="1">
      <c r="A63" s="123"/>
      <c r="B63" s="187" t="s">
        <v>270</v>
      </c>
      <c r="C63" s="203"/>
      <c r="D63" s="186">
        <v>4.5999999999999996</v>
      </c>
      <c r="E63" s="76">
        <v>8</v>
      </c>
      <c r="F63" s="76">
        <v>4.0999999999999996</v>
      </c>
      <c r="G63" s="76">
        <f t="shared" si="26"/>
        <v>9.6</v>
      </c>
      <c r="H63" s="76">
        <v>2.4</v>
      </c>
      <c r="I63" s="76">
        <v>2.4</v>
      </c>
      <c r="J63" s="93">
        <v>2.4</v>
      </c>
      <c r="K63" s="93">
        <v>2.4</v>
      </c>
    </row>
    <row r="64" spans="1:11" ht="38.25" customHeight="1">
      <c r="A64" s="123"/>
      <c r="B64" s="187" t="s">
        <v>271</v>
      </c>
      <c r="C64" s="203"/>
      <c r="D64" s="186">
        <v>3.7</v>
      </c>
      <c r="E64" s="76">
        <v>3.7</v>
      </c>
      <c r="F64" s="76"/>
      <c r="G64" s="76">
        <f t="shared" si="26"/>
        <v>3.7</v>
      </c>
      <c r="H64" s="76"/>
      <c r="I64" s="76"/>
      <c r="J64" s="93"/>
      <c r="K64" s="93">
        <v>3.7</v>
      </c>
    </row>
    <row r="65" spans="1:11" ht="38.25" customHeight="1">
      <c r="A65" s="123"/>
      <c r="B65" s="187" t="s">
        <v>369</v>
      </c>
      <c r="C65" s="203"/>
      <c r="D65" s="186">
        <v>3.2</v>
      </c>
      <c r="E65" s="76"/>
      <c r="F65" s="76">
        <v>2.4</v>
      </c>
      <c r="G65" s="76">
        <f t="shared" si="26"/>
        <v>6</v>
      </c>
      <c r="H65" s="76"/>
      <c r="I65" s="76"/>
      <c r="J65" s="93"/>
      <c r="K65" s="93">
        <v>6</v>
      </c>
    </row>
    <row r="66" spans="1:11" ht="38.25" customHeight="1">
      <c r="A66" s="123"/>
      <c r="B66" s="184" t="s">
        <v>385</v>
      </c>
      <c r="C66" s="203"/>
      <c r="D66" s="186"/>
      <c r="E66" s="76"/>
      <c r="F66" s="76">
        <v>2.8</v>
      </c>
      <c r="G66" s="76">
        <f t="shared" si="26"/>
        <v>2.8</v>
      </c>
      <c r="H66" s="76">
        <v>2.8</v>
      </c>
      <c r="I66" s="76"/>
      <c r="J66" s="93"/>
      <c r="K66" s="93"/>
    </row>
    <row r="67" spans="1:11" ht="45.75" customHeight="1">
      <c r="A67" s="123"/>
      <c r="B67" s="184" t="s">
        <v>276</v>
      </c>
      <c r="C67" s="203"/>
      <c r="D67" s="186">
        <v>1.9</v>
      </c>
      <c r="E67" s="76">
        <v>1.9</v>
      </c>
      <c r="F67" s="76">
        <v>1</v>
      </c>
      <c r="G67" s="76">
        <f t="shared" si="26"/>
        <v>1</v>
      </c>
      <c r="H67" s="76"/>
      <c r="I67" s="76">
        <v>1</v>
      </c>
      <c r="J67" s="93"/>
      <c r="K67" s="93"/>
    </row>
    <row r="68" spans="1:11" ht="38.25" customHeight="1">
      <c r="A68" s="123"/>
      <c r="B68" s="184" t="s">
        <v>277</v>
      </c>
      <c r="C68" s="203"/>
      <c r="D68" s="186">
        <v>0.2</v>
      </c>
      <c r="E68" s="76">
        <v>0.2</v>
      </c>
      <c r="F68" s="76">
        <v>0.2</v>
      </c>
      <c r="G68" s="76">
        <f t="shared" si="26"/>
        <v>0.2</v>
      </c>
      <c r="H68" s="76"/>
      <c r="I68" s="76">
        <v>0.2</v>
      </c>
      <c r="J68" s="93"/>
      <c r="K68" s="93"/>
    </row>
    <row r="69" spans="1:11" ht="38.25" customHeight="1">
      <c r="A69" s="123"/>
      <c r="B69" s="184" t="s">
        <v>272</v>
      </c>
      <c r="C69" s="203"/>
      <c r="D69" s="186">
        <v>5.7</v>
      </c>
      <c r="E69" s="76">
        <v>6</v>
      </c>
      <c r="F69" s="76">
        <v>7.2</v>
      </c>
      <c r="G69" s="76">
        <f t="shared" si="26"/>
        <v>6</v>
      </c>
      <c r="H69" s="76">
        <v>2</v>
      </c>
      <c r="I69" s="76">
        <v>1</v>
      </c>
      <c r="J69" s="93">
        <v>1</v>
      </c>
      <c r="K69" s="93">
        <v>2</v>
      </c>
    </row>
    <row r="70" spans="1:11" ht="38.25" customHeight="1">
      <c r="A70" s="123"/>
      <c r="B70" s="184" t="s">
        <v>371</v>
      </c>
      <c r="C70" s="203"/>
      <c r="D70" s="186">
        <v>12.6</v>
      </c>
      <c r="E70" s="76">
        <v>9.6999999999999993</v>
      </c>
      <c r="F70" s="76">
        <v>25.2</v>
      </c>
      <c r="G70" s="76">
        <f t="shared" si="26"/>
        <v>29.900000000000002</v>
      </c>
      <c r="H70" s="76">
        <v>11</v>
      </c>
      <c r="I70" s="76">
        <v>6.3</v>
      </c>
      <c r="J70" s="93">
        <v>6.3</v>
      </c>
      <c r="K70" s="93">
        <v>6.3</v>
      </c>
    </row>
    <row r="71" spans="1:11" ht="38.25" customHeight="1">
      <c r="A71" s="123"/>
      <c r="B71" s="184" t="s">
        <v>372</v>
      </c>
      <c r="C71" s="203"/>
      <c r="D71" s="186">
        <v>11.3</v>
      </c>
      <c r="E71" s="76">
        <v>13.5</v>
      </c>
      <c r="F71" s="76">
        <v>24.4</v>
      </c>
      <c r="G71" s="76">
        <f t="shared" si="26"/>
        <v>29.6</v>
      </c>
      <c r="H71" s="76">
        <v>7.4</v>
      </c>
      <c r="I71" s="76">
        <v>7.4</v>
      </c>
      <c r="J71" s="93">
        <v>7.4</v>
      </c>
      <c r="K71" s="93">
        <v>7.4</v>
      </c>
    </row>
    <row r="72" spans="1:11" ht="38.25" customHeight="1">
      <c r="A72" s="123"/>
      <c r="B72" s="184" t="s">
        <v>278</v>
      </c>
      <c r="C72" s="203"/>
      <c r="D72" s="186">
        <v>7.1</v>
      </c>
      <c r="E72" s="76">
        <v>3.9</v>
      </c>
      <c r="F72" s="76">
        <v>12.5</v>
      </c>
      <c r="G72" s="76">
        <f t="shared" si="26"/>
        <v>14</v>
      </c>
      <c r="H72" s="76">
        <v>4</v>
      </c>
      <c r="I72" s="76">
        <v>4</v>
      </c>
      <c r="J72" s="93">
        <v>3</v>
      </c>
      <c r="K72" s="93">
        <v>3</v>
      </c>
    </row>
    <row r="73" spans="1:11" ht="38.25" customHeight="1">
      <c r="A73" s="123"/>
      <c r="B73" s="184" t="s">
        <v>279</v>
      </c>
      <c r="C73" s="203"/>
      <c r="D73" s="186">
        <v>9</v>
      </c>
      <c r="E73" s="76">
        <v>60</v>
      </c>
      <c r="F73" s="76"/>
      <c r="G73" s="76">
        <f t="shared" si="26"/>
        <v>0</v>
      </c>
      <c r="H73" s="76"/>
      <c r="I73" s="76"/>
      <c r="J73" s="93"/>
      <c r="K73" s="93"/>
    </row>
    <row r="74" spans="1:11" ht="38.25" customHeight="1">
      <c r="A74" s="123"/>
      <c r="B74" s="184" t="s">
        <v>274</v>
      </c>
      <c r="C74" s="203"/>
      <c r="D74" s="186">
        <v>16.899999999999999</v>
      </c>
      <c r="E74" s="76">
        <v>43.8</v>
      </c>
      <c r="F74" s="76"/>
      <c r="G74" s="76">
        <f t="shared" si="26"/>
        <v>36</v>
      </c>
      <c r="H74" s="76">
        <v>9</v>
      </c>
      <c r="I74" s="76">
        <v>9</v>
      </c>
      <c r="J74" s="93">
        <v>9</v>
      </c>
      <c r="K74" s="93">
        <v>9</v>
      </c>
    </row>
    <row r="75" spans="1:11" ht="38.25" customHeight="1">
      <c r="A75" s="123"/>
      <c r="B75" s="184" t="s">
        <v>250</v>
      </c>
      <c r="C75" s="203"/>
      <c r="D75" s="186">
        <v>18.100000000000001</v>
      </c>
      <c r="E75" s="76"/>
      <c r="F75" s="76"/>
      <c r="G75" s="76">
        <f t="shared" si="26"/>
        <v>0</v>
      </c>
      <c r="H75" s="76"/>
      <c r="I75" s="76"/>
      <c r="J75" s="93"/>
      <c r="K75" s="93"/>
    </row>
    <row r="76" spans="1:11" ht="38.25" customHeight="1">
      <c r="A76" s="123"/>
      <c r="B76" s="153" t="s">
        <v>280</v>
      </c>
      <c r="C76" s="203"/>
      <c r="D76" s="186">
        <v>19.5</v>
      </c>
      <c r="E76" s="76">
        <v>19.5</v>
      </c>
      <c r="F76" s="76">
        <v>19.5</v>
      </c>
      <c r="G76" s="76">
        <f t="shared" si="26"/>
        <v>20</v>
      </c>
      <c r="H76" s="76">
        <v>9</v>
      </c>
      <c r="I76" s="76"/>
      <c r="J76" s="93">
        <v>9</v>
      </c>
      <c r="K76" s="93">
        <v>2</v>
      </c>
    </row>
    <row r="77" spans="1:11" ht="38.25" customHeight="1">
      <c r="A77" s="123"/>
      <c r="B77" s="153" t="s">
        <v>373</v>
      </c>
      <c r="C77" s="203"/>
      <c r="D77" s="186"/>
      <c r="E77" s="76"/>
      <c r="F77" s="76">
        <v>6.3</v>
      </c>
      <c r="G77" s="76">
        <f t="shared" si="26"/>
        <v>12</v>
      </c>
      <c r="H77" s="76">
        <v>3</v>
      </c>
      <c r="I77" s="76">
        <v>3</v>
      </c>
      <c r="J77" s="93">
        <v>3</v>
      </c>
      <c r="K77" s="93">
        <v>3</v>
      </c>
    </row>
    <row r="78" spans="1:11" ht="38.25" customHeight="1">
      <c r="A78" s="123"/>
      <c r="B78" s="184" t="s">
        <v>281</v>
      </c>
      <c r="C78" s="203"/>
      <c r="D78" s="186">
        <v>4.5</v>
      </c>
      <c r="E78" s="76">
        <v>10.8</v>
      </c>
      <c r="F78" s="76">
        <v>8</v>
      </c>
      <c r="G78" s="76">
        <f t="shared" si="26"/>
        <v>8</v>
      </c>
      <c r="H78" s="76">
        <v>2</v>
      </c>
      <c r="I78" s="76">
        <v>2</v>
      </c>
      <c r="J78" s="93">
        <v>2</v>
      </c>
      <c r="K78" s="93">
        <v>2</v>
      </c>
    </row>
    <row r="79" spans="1:11" ht="38.25" customHeight="1">
      <c r="A79" s="123"/>
      <c r="B79" s="184" t="s">
        <v>390</v>
      </c>
      <c r="C79" s="203"/>
      <c r="D79" s="186"/>
      <c r="E79" s="76"/>
      <c r="F79" s="76">
        <v>37</v>
      </c>
      <c r="G79" s="76">
        <f t="shared" si="26"/>
        <v>0</v>
      </c>
      <c r="H79" s="76"/>
      <c r="I79" s="76"/>
      <c r="J79" s="93"/>
      <c r="K79" s="93"/>
    </row>
    <row r="80" spans="1:11" ht="38.25" customHeight="1">
      <c r="A80" s="123"/>
      <c r="B80" s="153" t="s">
        <v>375</v>
      </c>
      <c r="C80" s="203"/>
      <c r="D80" s="186"/>
      <c r="E80" s="76"/>
      <c r="F80" s="76">
        <v>3.2</v>
      </c>
      <c r="G80" s="76">
        <f>H80+I80+J80+K80</f>
        <v>3.2</v>
      </c>
      <c r="H80" s="76"/>
      <c r="I80" s="76">
        <v>3.2</v>
      </c>
      <c r="J80" s="93"/>
      <c r="K80" s="93"/>
    </row>
    <row r="81" spans="1:11" ht="38.25" customHeight="1">
      <c r="A81" s="123"/>
      <c r="B81" s="153" t="s">
        <v>374</v>
      </c>
      <c r="C81" s="203"/>
      <c r="D81" s="186">
        <v>18.3</v>
      </c>
      <c r="E81" s="76">
        <v>36</v>
      </c>
      <c r="F81" s="76">
        <v>35</v>
      </c>
      <c r="G81" s="76">
        <f>H81+I81+J81+K81</f>
        <v>36</v>
      </c>
      <c r="H81" s="76">
        <v>9</v>
      </c>
      <c r="I81" s="76">
        <v>9</v>
      </c>
      <c r="J81" s="93">
        <v>9</v>
      </c>
      <c r="K81" s="93">
        <v>9</v>
      </c>
    </row>
    <row r="82" spans="1:11" ht="38.25" customHeight="1">
      <c r="A82" s="123"/>
      <c r="B82" s="153" t="s">
        <v>275</v>
      </c>
      <c r="C82" s="203"/>
      <c r="D82" s="186">
        <v>6.8</v>
      </c>
      <c r="E82" s="76">
        <v>15</v>
      </c>
      <c r="F82" s="76">
        <v>11.6</v>
      </c>
      <c r="G82" s="76">
        <f>H82+I82+J82+K82</f>
        <v>13.2</v>
      </c>
      <c r="H82" s="76">
        <v>3.3</v>
      </c>
      <c r="I82" s="76">
        <v>3.3</v>
      </c>
      <c r="J82" s="93">
        <v>3.3</v>
      </c>
      <c r="K82" s="93">
        <v>3.3</v>
      </c>
    </row>
    <row r="83" spans="1:11" ht="36" customHeight="1">
      <c r="A83" s="147" t="s">
        <v>181</v>
      </c>
      <c r="B83" s="151" t="s">
        <v>183</v>
      </c>
      <c r="C83" s="148">
        <v>1030</v>
      </c>
      <c r="D83" s="149">
        <f>D84+D85+D86</f>
        <v>165</v>
      </c>
      <c r="E83" s="125">
        <f>E84+E85</f>
        <v>232.7</v>
      </c>
      <c r="F83" s="125">
        <f>F84+F85</f>
        <v>261.39999999999998</v>
      </c>
      <c r="G83" s="125">
        <f t="shared" si="0"/>
        <v>247</v>
      </c>
      <c r="H83" s="125">
        <f>H84+H85</f>
        <v>63</v>
      </c>
      <c r="I83" s="125">
        <f>I84+I85</f>
        <v>60.5</v>
      </c>
      <c r="J83" s="126">
        <f>J84+J85</f>
        <v>60.5</v>
      </c>
      <c r="K83" s="126">
        <f>K84+K85</f>
        <v>63</v>
      </c>
    </row>
    <row r="84" spans="1:11" ht="34.5" customHeight="1">
      <c r="A84" s="132" t="s">
        <v>649</v>
      </c>
      <c r="B84" s="138" t="s">
        <v>282</v>
      </c>
      <c r="C84" s="112">
        <v>1032</v>
      </c>
      <c r="D84" s="109">
        <v>127.6</v>
      </c>
      <c r="E84" s="113">
        <v>192.1</v>
      </c>
      <c r="F84" s="113">
        <v>197</v>
      </c>
      <c r="G84" s="113">
        <f>H84+I84+J84+K84</f>
        <v>204</v>
      </c>
      <c r="H84" s="113">
        <v>52</v>
      </c>
      <c r="I84" s="113">
        <v>50</v>
      </c>
      <c r="J84" s="114">
        <v>50</v>
      </c>
      <c r="K84" s="114">
        <v>52</v>
      </c>
    </row>
    <row r="85" spans="1:11" ht="34.5" customHeight="1">
      <c r="A85" s="132" t="s">
        <v>650</v>
      </c>
      <c r="B85" s="96" t="s">
        <v>2</v>
      </c>
      <c r="C85" s="112">
        <v>1033</v>
      </c>
      <c r="D85" s="113">
        <v>27.5</v>
      </c>
      <c r="E85" s="113">
        <v>40.6</v>
      </c>
      <c r="F85" s="113">
        <v>64.400000000000006</v>
      </c>
      <c r="G85" s="113">
        <f>H85+I85+J85+K85</f>
        <v>43</v>
      </c>
      <c r="H85" s="113">
        <v>11</v>
      </c>
      <c r="I85" s="113">
        <v>10.5</v>
      </c>
      <c r="J85" s="114">
        <v>10.5</v>
      </c>
      <c r="K85" s="114">
        <v>11</v>
      </c>
    </row>
    <row r="86" spans="1:11" ht="34.5" customHeight="1">
      <c r="A86" s="132" t="s">
        <v>726</v>
      </c>
      <c r="B86" s="131" t="s">
        <v>752</v>
      </c>
      <c r="C86" s="112">
        <v>1035</v>
      </c>
      <c r="D86" s="113">
        <f>D87</f>
        <v>9.9</v>
      </c>
      <c r="E86" s="113">
        <f t="shared" ref="E86:K86" si="27">E87</f>
        <v>0</v>
      </c>
      <c r="F86" s="113">
        <f t="shared" si="27"/>
        <v>0</v>
      </c>
      <c r="G86" s="113">
        <f t="shared" si="27"/>
        <v>0</v>
      </c>
      <c r="H86" s="113">
        <f t="shared" si="27"/>
        <v>0</v>
      </c>
      <c r="I86" s="113">
        <f t="shared" si="27"/>
        <v>0</v>
      </c>
      <c r="J86" s="113">
        <f t="shared" si="27"/>
        <v>0</v>
      </c>
      <c r="K86" s="113">
        <f t="shared" si="27"/>
        <v>0</v>
      </c>
    </row>
    <row r="87" spans="1:11" ht="54" customHeight="1">
      <c r="A87" s="123"/>
      <c r="B87" s="70" t="s">
        <v>284</v>
      </c>
      <c r="C87" s="203"/>
      <c r="D87" s="76">
        <v>9.9</v>
      </c>
      <c r="E87" s="113"/>
      <c r="F87" s="76"/>
      <c r="G87" s="77">
        <f t="shared" si="0"/>
        <v>0</v>
      </c>
      <c r="H87" s="76"/>
      <c r="I87" s="76"/>
      <c r="J87" s="93"/>
      <c r="K87" s="93"/>
    </row>
    <row r="88" spans="1:11" ht="36.75" customHeight="1">
      <c r="A88" s="19" t="s">
        <v>184</v>
      </c>
      <c r="B88" s="333" t="s">
        <v>651</v>
      </c>
      <c r="C88" s="71"/>
      <c r="D88" s="77">
        <f>D90+D105+D115</f>
        <v>9168.9</v>
      </c>
      <c r="E88" s="77">
        <f>E90+E105</f>
        <v>18539.100000000002</v>
      </c>
      <c r="F88" s="77">
        <f>F90+F105</f>
        <v>18227.5</v>
      </c>
      <c r="G88" s="77">
        <f t="shared" si="0"/>
        <v>5878</v>
      </c>
      <c r="H88" s="77">
        <f>H90+H105</f>
        <v>2431.8000000000002</v>
      </c>
      <c r="I88" s="77">
        <f>I90+I105</f>
        <v>731.7</v>
      </c>
      <c r="J88" s="77">
        <f>J90+J105</f>
        <v>531.70000000000005</v>
      </c>
      <c r="K88" s="77">
        <f>K90+K105</f>
        <v>2182.7999999999997</v>
      </c>
    </row>
    <row r="89" spans="1:11" ht="33" customHeight="1">
      <c r="A89" s="65"/>
      <c r="B89" s="139" t="s">
        <v>176</v>
      </c>
      <c r="C89" s="203"/>
      <c r="D89" s="76"/>
      <c r="E89" s="76"/>
      <c r="F89" s="76"/>
      <c r="G89" s="77"/>
      <c r="H89" s="76"/>
      <c r="I89" s="76"/>
      <c r="J89" s="93"/>
      <c r="K89" s="93"/>
    </row>
    <row r="90" spans="1:11" ht="42.75" customHeight="1">
      <c r="A90" s="147" t="s">
        <v>185</v>
      </c>
      <c r="B90" s="133" t="s">
        <v>180</v>
      </c>
      <c r="C90" s="148">
        <v>1010</v>
      </c>
      <c r="D90" s="125">
        <f>D91+D100+D101+D102</f>
        <v>7262.4000000000005</v>
      </c>
      <c r="E90" s="125">
        <f>E91+E100+E101+E102</f>
        <v>16358.300000000001</v>
      </c>
      <c r="F90" s="125">
        <f>F91+F100+F101+F102</f>
        <v>15811.2</v>
      </c>
      <c r="G90" s="125">
        <f t="shared" si="0"/>
        <v>2185.5</v>
      </c>
      <c r="H90" s="125">
        <f>H91+H100+H101+H102</f>
        <v>1059.7</v>
      </c>
      <c r="I90" s="125">
        <f>I91+I100+I101+I102</f>
        <v>259.60000000000002</v>
      </c>
      <c r="J90" s="126">
        <f>J91+J100+J101+J102</f>
        <v>159.6</v>
      </c>
      <c r="K90" s="126">
        <f>K91+K100+K101+K102</f>
        <v>706.6</v>
      </c>
    </row>
    <row r="91" spans="1:11" ht="35.25" customHeight="1">
      <c r="A91" s="132" t="s">
        <v>285</v>
      </c>
      <c r="B91" s="96" t="s">
        <v>239</v>
      </c>
      <c r="C91" s="112">
        <v>1011</v>
      </c>
      <c r="D91" s="113">
        <f>D92+D93+D94+D95+D96+D97</f>
        <v>2986.7000000000003</v>
      </c>
      <c r="E91" s="113">
        <f>E92+E93+E94+E95+E96+E97</f>
        <v>7358.4000000000005</v>
      </c>
      <c r="F91" s="113">
        <f>SUM(F92:F99)</f>
        <v>6968</v>
      </c>
      <c r="G91" s="113">
        <f>H91+I91+J91+K91</f>
        <v>2185.5</v>
      </c>
      <c r="H91" s="113">
        <f>H92+H93+H94+H95+H96+H97+H98</f>
        <v>1059.7</v>
      </c>
      <c r="I91" s="113">
        <f>I92+I93+I94+I95+I96+I97</f>
        <v>259.60000000000002</v>
      </c>
      <c r="J91" s="114">
        <f>J92+J93+J94+J95+J96+J97</f>
        <v>159.6</v>
      </c>
      <c r="K91" s="114">
        <f>K92+K93+K94+K95+K96+K97+K99</f>
        <v>706.6</v>
      </c>
    </row>
    <row r="92" spans="1:11" ht="30.75" customHeight="1">
      <c r="A92" s="123"/>
      <c r="B92" s="70" t="s">
        <v>724</v>
      </c>
      <c r="C92" s="203"/>
      <c r="D92" s="76">
        <v>2225.5</v>
      </c>
      <c r="E92" s="76">
        <v>6568</v>
      </c>
      <c r="F92" s="76">
        <v>5966.9</v>
      </c>
      <c r="G92" s="76">
        <f t="shared" ref="G92:G101" si="28">H92+I92+J92+K92</f>
        <v>0</v>
      </c>
      <c r="H92" s="76"/>
      <c r="I92" s="76"/>
      <c r="J92" s="93"/>
      <c r="K92" s="93"/>
    </row>
    <row r="93" spans="1:11" ht="33.75" customHeight="1">
      <c r="A93" s="123"/>
      <c r="B93" s="70" t="s">
        <v>241</v>
      </c>
      <c r="C93" s="203"/>
      <c r="D93" s="76">
        <v>4.5999999999999996</v>
      </c>
      <c r="E93" s="76"/>
      <c r="F93" s="76"/>
      <c r="G93" s="76">
        <f t="shared" si="28"/>
        <v>0</v>
      </c>
      <c r="H93" s="76"/>
      <c r="I93" s="76"/>
      <c r="J93" s="93"/>
      <c r="K93" s="93"/>
    </row>
    <row r="94" spans="1:11" ht="30.75" customHeight="1">
      <c r="A94" s="123"/>
      <c r="B94" s="70" t="s">
        <v>289</v>
      </c>
      <c r="C94" s="203"/>
      <c r="D94" s="76">
        <v>347.3</v>
      </c>
      <c r="E94" s="76">
        <v>483.6</v>
      </c>
      <c r="F94" s="76">
        <v>547.20000000000005</v>
      </c>
      <c r="G94" s="76">
        <f t="shared" si="28"/>
        <v>1000</v>
      </c>
      <c r="H94" s="76">
        <v>400</v>
      </c>
      <c r="I94" s="76">
        <v>100</v>
      </c>
      <c r="J94" s="93">
        <v>0</v>
      </c>
      <c r="K94" s="93">
        <v>500</v>
      </c>
    </row>
    <row r="95" spans="1:11" ht="38.25" customHeight="1">
      <c r="A95" s="123"/>
      <c r="B95" s="70" t="s">
        <v>290</v>
      </c>
      <c r="C95" s="203"/>
      <c r="D95" s="76">
        <v>40.799999999999997</v>
      </c>
      <c r="E95" s="76">
        <v>39.5</v>
      </c>
      <c r="F95" s="76">
        <v>52.1</v>
      </c>
      <c r="G95" s="76">
        <f t="shared" si="28"/>
        <v>44</v>
      </c>
      <c r="H95" s="76">
        <v>11</v>
      </c>
      <c r="I95" s="76">
        <v>11</v>
      </c>
      <c r="J95" s="93">
        <v>11</v>
      </c>
      <c r="K95" s="93">
        <v>11</v>
      </c>
    </row>
    <row r="96" spans="1:11" ht="32.25" customHeight="1">
      <c r="A96" s="123"/>
      <c r="B96" s="70" t="s">
        <v>291</v>
      </c>
      <c r="C96" s="203"/>
      <c r="D96" s="76">
        <v>368.5</v>
      </c>
      <c r="E96" s="76">
        <v>267.3</v>
      </c>
      <c r="F96" s="76">
        <v>318.10000000000002</v>
      </c>
      <c r="G96" s="76">
        <f t="shared" si="28"/>
        <v>583</v>
      </c>
      <c r="H96" s="76">
        <v>145</v>
      </c>
      <c r="I96" s="76">
        <v>145</v>
      </c>
      <c r="J96" s="93">
        <v>145</v>
      </c>
      <c r="K96" s="93">
        <v>148</v>
      </c>
    </row>
    <row r="97" spans="1:11" ht="32.25" customHeight="1">
      <c r="A97" s="123"/>
      <c r="B97" s="134" t="s">
        <v>292</v>
      </c>
      <c r="C97" s="203"/>
      <c r="D97" s="76"/>
      <c r="E97" s="76"/>
      <c r="F97" s="76">
        <v>13.5</v>
      </c>
      <c r="G97" s="76">
        <f t="shared" si="28"/>
        <v>14.600000000000001</v>
      </c>
      <c r="H97" s="76">
        <v>3.7</v>
      </c>
      <c r="I97" s="76">
        <v>3.6</v>
      </c>
      <c r="J97" s="93">
        <v>3.6</v>
      </c>
      <c r="K97" s="93">
        <v>3.7</v>
      </c>
    </row>
    <row r="98" spans="1:11" ht="32.25" customHeight="1">
      <c r="A98" s="123"/>
      <c r="B98" s="134" t="s">
        <v>814</v>
      </c>
      <c r="C98" s="203"/>
      <c r="D98" s="76"/>
      <c r="E98" s="76"/>
      <c r="F98" s="76"/>
      <c r="G98" s="76">
        <f t="shared" si="28"/>
        <v>500</v>
      </c>
      <c r="H98" s="76">
        <v>500</v>
      </c>
      <c r="I98" s="76"/>
      <c r="J98" s="93"/>
      <c r="K98" s="93"/>
    </row>
    <row r="99" spans="1:11" ht="32.25" customHeight="1">
      <c r="A99" s="123"/>
      <c r="B99" s="134" t="s">
        <v>652</v>
      </c>
      <c r="C99" s="203"/>
      <c r="D99" s="76"/>
      <c r="E99" s="76"/>
      <c r="F99" s="76">
        <v>70.2</v>
      </c>
      <c r="G99" s="76">
        <f>K99</f>
        <v>43.9</v>
      </c>
      <c r="H99" s="76"/>
      <c r="I99" s="76"/>
      <c r="J99" s="93"/>
      <c r="K99" s="93">
        <v>43.9</v>
      </c>
    </row>
    <row r="100" spans="1:11" ht="32.25" customHeight="1">
      <c r="A100" s="132" t="s">
        <v>286</v>
      </c>
      <c r="B100" s="96" t="s">
        <v>1</v>
      </c>
      <c r="C100" s="112">
        <v>1012</v>
      </c>
      <c r="D100" s="113">
        <v>2560.6</v>
      </c>
      <c r="E100" s="113">
        <v>7270.2</v>
      </c>
      <c r="F100" s="113">
        <v>7270.2</v>
      </c>
      <c r="G100" s="125">
        <f t="shared" si="28"/>
        <v>0</v>
      </c>
      <c r="H100" s="113"/>
      <c r="I100" s="113"/>
      <c r="J100" s="114"/>
      <c r="K100" s="114"/>
    </row>
    <row r="101" spans="1:11" ht="32.25" customHeight="1">
      <c r="A101" s="132" t="s">
        <v>287</v>
      </c>
      <c r="B101" s="96" t="s">
        <v>2</v>
      </c>
      <c r="C101" s="112">
        <v>1013</v>
      </c>
      <c r="D101" s="113">
        <v>554.6</v>
      </c>
      <c r="E101" s="113">
        <v>1578.7</v>
      </c>
      <c r="F101" s="113">
        <v>1573</v>
      </c>
      <c r="G101" s="125">
        <f t="shared" si="28"/>
        <v>0</v>
      </c>
      <c r="H101" s="113"/>
      <c r="I101" s="113"/>
      <c r="J101" s="114"/>
      <c r="K101" s="114"/>
    </row>
    <row r="102" spans="1:11" ht="32.25" customHeight="1">
      <c r="A102" s="132" t="s">
        <v>288</v>
      </c>
      <c r="B102" s="131" t="s">
        <v>283</v>
      </c>
      <c r="C102" s="112">
        <v>1015</v>
      </c>
      <c r="D102" s="113">
        <f>D103+D104</f>
        <v>1160.5</v>
      </c>
      <c r="E102" s="113">
        <f>E103+E104</f>
        <v>151</v>
      </c>
      <c r="F102" s="113">
        <f>F103+F104</f>
        <v>0</v>
      </c>
      <c r="G102" s="113">
        <f t="shared" ref="G102:K102" si="29">G103+G104</f>
        <v>0</v>
      </c>
      <c r="H102" s="113">
        <f t="shared" si="29"/>
        <v>0</v>
      </c>
      <c r="I102" s="113">
        <f t="shared" si="29"/>
        <v>0</v>
      </c>
      <c r="J102" s="113">
        <f t="shared" si="29"/>
        <v>0</v>
      </c>
      <c r="K102" s="113">
        <f t="shared" si="29"/>
        <v>0</v>
      </c>
    </row>
    <row r="103" spans="1:11" ht="32.25" customHeight="1">
      <c r="A103" s="123"/>
      <c r="B103" s="134" t="s">
        <v>356</v>
      </c>
      <c r="C103" s="203"/>
      <c r="D103" s="76"/>
      <c r="E103" s="76">
        <v>1</v>
      </c>
      <c r="F103" s="76"/>
      <c r="G103" s="76">
        <f t="shared" ref="G103:G110" si="30">H103+I103+J103+K103</f>
        <v>0</v>
      </c>
      <c r="H103" s="76"/>
      <c r="I103" s="76"/>
      <c r="J103" s="93"/>
      <c r="K103" s="93"/>
    </row>
    <row r="104" spans="1:11" ht="32.25" customHeight="1">
      <c r="A104" s="123"/>
      <c r="B104" s="134" t="s">
        <v>253</v>
      </c>
      <c r="C104" s="203"/>
      <c r="D104" s="76">
        <v>1160.5</v>
      </c>
      <c r="E104" s="76">
        <v>150</v>
      </c>
      <c r="F104" s="76"/>
      <c r="G104" s="76">
        <f t="shared" si="30"/>
        <v>0</v>
      </c>
      <c r="H104" s="76"/>
      <c r="I104" s="76"/>
      <c r="J104" s="93"/>
      <c r="K104" s="93"/>
    </row>
    <row r="105" spans="1:11" ht="33" customHeight="1">
      <c r="A105" s="147" t="s">
        <v>186</v>
      </c>
      <c r="B105" s="135" t="s">
        <v>182</v>
      </c>
      <c r="C105" s="148">
        <v>1020</v>
      </c>
      <c r="D105" s="125">
        <f>D106+D113</f>
        <v>1872.7</v>
      </c>
      <c r="E105" s="125">
        <f>E106+E113+E115</f>
        <v>2180.8000000000002</v>
      </c>
      <c r="F105" s="125">
        <f>F106+F113</f>
        <v>2416.3000000000002</v>
      </c>
      <c r="G105" s="125">
        <f t="shared" si="30"/>
        <v>3692.4999999999995</v>
      </c>
      <c r="H105" s="125">
        <f>H106</f>
        <v>1372.1</v>
      </c>
      <c r="I105" s="125">
        <f>I106</f>
        <v>472.1</v>
      </c>
      <c r="J105" s="126">
        <f>J106</f>
        <v>372.1</v>
      </c>
      <c r="K105" s="126">
        <f>K106</f>
        <v>1476.1999999999998</v>
      </c>
    </row>
    <row r="106" spans="1:11" ht="33" customHeight="1">
      <c r="A106" s="132" t="s">
        <v>298</v>
      </c>
      <c r="B106" s="96" t="s">
        <v>239</v>
      </c>
      <c r="C106" s="112">
        <v>1021</v>
      </c>
      <c r="D106" s="113">
        <f>D108+D107+D109+D110+D111+D112</f>
        <v>1663.9</v>
      </c>
      <c r="E106" s="113">
        <f>E107+E108+E109+E110+E111+E112</f>
        <v>2180.8000000000002</v>
      </c>
      <c r="F106" s="113">
        <f>F107+F108+F109+F110</f>
        <v>2416.3000000000002</v>
      </c>
      <c r="G106" s="113">
        <f t="shared" si="30"/>
        <v>3692.4999999999995</v>
      </c>
      <c r="H106" s="113">
        <f>H107+H108+H109+H110</f>
        <v>1372.1</v>
      </c>
      <c r="I106" s="113">
        <f>I107+I108+I109+I110</f>
        <v>472.1</v>
      </c>
      <c r="J106" s="114">
        <f>J107+J108+J109+J110</f>
        <v>372.1</v>
      </c>
      <c r="K106" s="114">
        <f>K107+K108+K109+K110</f>
        <v>1476.1999999999998</v>
      </c>
    </row>
    <row r="107" spans="1:11" ht="33" customHeight="1">
      <c r="A107" s="123"/>
      <c r="B107" s="70" t="s">
        <v>293</v>
      </c>
      <c r="C107" s="203"/>
      <c r="D107" s="76">
        <v>840.5</v>
      </c>
      <c r="E107" s="76">
        <v>1307.4000000000001</v>
      </c>
      <c r="F107" s="76">
        <v>1461.6</v>
      </c>
      <c r="G107" s="76">
        <f t="shared" si="30"/>
        <v>2198.1</v>
      </c>
      <c r="H107" s="76">
        <v>1000</v>
      </c>
      <c r="I107" s="76">
        <v>100</v>
      </c>
      <c r="J107" s="93">
        <v>0</v>
      </c>
      <c r="K107" s="93">
        <v>1098.0999999999999</v>
      </c>
    </row>
    <row r="108" spans="1:11" ht="33" customHeight="1">
      <c r="A108" s="123"/>
      <c r="B108" s="70" t="s">
        <v>290</v>
      </c>
      <c r="C108" s="203"/>
      <c r="D108" s="76">
        <v>78.7</v>
      </c>
      <c r="E108" s="76">
        <v>106.8</v>
      </c>
      <c r="F108" s="76">
        <v>83.9</v>
      </c>
      <c r="G108" s="76">
        <f t="shared" si="30"/>
        <v>102.30000000000001</v>
      </c>
      <c r="H108" s="76">
        <v>25.6</v>
      </c>
      <c r="I108" s="76">
        <v>25.6</v>
      </c>
      <c r="J108" s="93">
        <v>25.6</v>
      </c>
      <c r="K108" s="93">
        <v>25.5</v>
      </c>
    </row>
    <row r="109" spans="1:11" ht="33" customHeight="1">
      <c r="A109" s="123"/>
      <c r="B109" s="70" t="s">
        <v>291</v>
      </c>
      <c r="C109" s="203"/>
      <c r="D109" s="76">
        <v>492.6</v>
      </c>
      <c r="E109" s="76">
        <v>722.6</v>
      </c>
      <c r="F109" s="76">
        <v>840.5</v>
      </c>
      <c r="G109" s="76">
        <f t="shared" si="30"/>
        <v>1358</v>
      </c>
      <c r="H109" s="76">
        <v>338</v>
      </c>
      <c r="I109" s="76">
        <v>338</v>
      </c>
      <c r="J109" s="93">
        <v>338</v>
      </c>
      <c r="K109" s="93">
        <v>344</v>
      </c>
    </row>
    <row r="110" spans="1:11" ht="33" customHeight="1">
      <c r="A110" s="123"/>
      <c r="B110" s="134" t="s">
        <v>294</v>
      </c>
      <c r="C110" s="203"/>
      <c r="D110" s="76">
        <v>40</v>
      </c>
      <c r="E110" s="76">
        <v>44</v>
      </c>
      <c r="F110" s="76">
        <v>30.3</v>
      </c>
      <c r="G110" s="76">
        <f t="shared" si="30"/>
        <v>34.1</v>
      </c>
      <c r="H110" s="76">
        <v>8.5</v>
      </c>
      <c r="I110" s="76">
        <v>8.5</v>
      </c>
      <c r="J110" s="93">
        <v>8.5</v>
      </c>
      <c r="K110" s="93">
        <v>8.6</v>
      </c>
    </row>
    <row r="111" spans="1:11" ht="33" customHeight="1">
      <c r="A111" s="123"/>
      <c r="B111" s="134" t="s">
        <v>295</v>
      </c>
      <c r="C111" s="203"/>
      <c r="D111" s="76">
        <v>62.1</v>
      </c>
      <c r="E111" s="76"/>
      <c r="F111" s="76"/>
      <c r="G111" s="76">
        <v>0</v>
      </c>
      <c r="H111" s="76"/>
      <c r="I111" s="76"/>
      <c r="J111" s="93"/>
      <c r="K111" s="93"/>
    </row>
    <row r="112" spans="1:11" ht="27" customHeight="1">
      <c r="A112" s="123"/>
      <c r="B112" s="134" t="s">
        <v>296</v>
      </c>
      <c r="C112" s="203"/>
      <c r="D112" s="76">
        <v>150</v>
      </c>
      <c r="E112" s="76"/>
      <c r="F112" s="76"/>
      <c r="G112" s="76">
        <f t="shared" si="0"/>
        <v>0</v>
      </c>
      <c r="H112" s="76"/>
      <c r="I112" s="76"/>
      <c r="J112" s="93"/>
      <c r="K112" s="93"/>
    </row>
    <row r="113" spans="1:11" ht="30" customHeight="1">
      <c r="A113" s="132" t="s">
        <v>299</v>
      </c>
      <c r="B113" s="131" t="s">
        <v>297</v>
      </c>
      <c r="C113" s="112">
        <v>1025</v>
      </c>
      <c r="D113" s="113">
        <f>SUM(D114)</f>
        <v>208.8</v>
      </c>
      <c r="E113" s="113">
        <f>SUM(E114)</f>
        <v>0</v>
      </c>
      <c r="F113" s="113">
        <v>0</v>
      </c>
      <c r="G113" s="77">
        <f t="shared" si="0"/>
        <v>0</v>
      </c>
      <c r="H113" s="113">
        <v>0</v>
      </c>
      <c r="I113" s="113">
        <v>0</v>
      </c>
      <c r="J113" s="114">
        <v>0</v>
      </c>
      <c r="K113" s="114">
        <v>0</v>
      </c>
    </row>
    <row r="114" spans="1:11" ht="30" customHeight="1">
      <c r="A114" s="132"/>
      <c r="B114" s="70" t="s">
        <v>293</v>
      </c>
      <c r="C114" s="203"/>
      <c r="D114" s="76">
        <v>208.8</v>
      </c>
      <c r="E114" s="113"/>
      <c r="F114" s="113"/>
      <c r="G114" s="77">
        <v>0</v>
      </c>
      <c r="H114" s="113"/>
      <c r="I114" s="113"/>
      <c r="J114" s="114"/>
      <c r="K114" s="114"/>
    </row>
    <row r="115" spans="1:11" ht="30" customHeight="1">
      <c r="A115" s="147" t="s">
        <v>187</v>
      </c>
      <c r="B115" s="150" t="s">
        <v>300</v>
      </c>
      <c r="C115" s="148">
        <v>1030</v>
      </c>
      <c r="D115" s="125">
        <f>D117</f>
        <v>33.799999999999997</v>
      </c>
      <c r="E115" s="125">
        <f>E117</f>
        <v>0</v>
      </c>
      <c r="F115" s="125">
        <v>0</v>
      </c>
      <c r="G115" s="125">
        <v>0</v>
      </c>
      <c r="H115" s="125">
        <v>0</v>
      </c>
      <c r="I115" s="125">
        <v>0</v>
      </c>
      <c r="J115" s="126">
        <v>0</v>
      </c>
      <c r="K115" s="126">
        <v>0</v>
      </c>
    </row>
    <row r="116" spans="1:11" ht="30" customHeight="1">
      <c r="A116" s="132" t="s">
        <v>301</v>
      </c>
      <c r="B116" s="131" t="s">
        <v>300</v>
      </c>
      <c r="C116" s="112">
        <v>1035</v>
      </c>
      <c r="D116" s="113">
        <f>SUM(D117)</f>
        <v>33.799999999999997</v>
      </c>
      <c r="E116" s="125">
        <f t="shared" ref="E116:K116" si="31">SUM(E117)</f>
        <v>0</v>
      </c>
      <c r="F116" s="125">
        <f t="shared" si="31"/>
        <v>0</v>
      </c>
      <c r="G116" s="125">
        <f t="shared" si="31"/>
        <v>0</v>
      </c>
      <c r="H116" s="125">
        <f t="shared" si="31"/>
        <v>0</v>
      </c>
      <c r="I116" s="125">
        <f t="shared" si="31"/>
        <v>0</v>
      </c>
      <c r="J116" s="125">
        <f t="shared" si="31"/>
        <v>0</v>
      </c>
      <c r="K116" s="125">
        <f t="shared" si="31"/>
        <v>0</v>
      </c>
    </row>
    <row r="117" spans="1:11" ht="47.25" customHeight="1">
      <c r="B117" s="152" t="s">
        <v>284</v>
      </c>
      <c r="C117" s="203"/>
      <c r="D117" s="76">
        <v>33.799999999999997</v>
      </c>
      <c r="E117" s="76"/>
      <c r="F117" s="76"/>
      <c r="G117" s="77">
        <v>0</v>
      </c>
      <c r="H117" s="76"/>
      <c r="I117" s="76"/>
      <c r="J117" s="93"/>
      <c r="K117" s="93"/>
    </row>
    <row r="118" spans="1:11" ht="56.25" customHeight="1">
      <c r="A118" s="87" t="s">
        <v>200</v>
      </c>
      <c r="B118" s="334" t="s">
        <v>302</v>
      </c>
      <c r="C118" s="203"/>
      <c r="D118" s="77">
        <f>SUM(D120,D123)</f>
        <v>6.6</v>
      </c>
      <c r="E118" s="77">
        <f t="shared" ref="E118:J118" si="32">SUM(E120,E123)</f>
        <v>0</v>
      </c>
      <c r="F118" s="77">
        <f t="shared" si="32"/>
        <v>4420</v>
      </c>
      <c r="G118" s="77">
        <f t="shared" si="32"/>
        <v>0</v>
      </c>
      <c r="H118" s="77">
        <f t="shared" si="32"/>
        <v>0</v>
      </c>
      <c r="I118" s="77">
        <f t="shared" si="32"/>
        <v>0</v>
      </c>
      <c r="J118" s="77">
        <f t="shared" si="32"/>
        <v>0</v>
      </c>
      <c r="K118" s="77">
        <f>SUM(K120,K123)</f>
        <v>0</v>
      </c>
    </row>
    <row r="119" spans="1:11" ht="44.25" customHeight="1">
      <c r="A119" s="147" t="s">
        <v>201</v>
      </c>
      <c r="B119" s="133" t="s">
        <v>180</v>
      </c>
      <c r="C119" s="148">
        <v>1010</v>
      </c>
      <c r="D119" s="125">
        <v>6.6</v>
      </c>
      <c r="E119" s="125"/>
      <c r="F119" s="125">
        <f>F120+F123</f>
        <v>4420</v>
      </c>
      <c r="G119" s="125">
        <v>0</v>
      </c>
      <c r="H119" s="125">
        <v>0</v>
      </c>
      <c r="I119" s="125">
        <v>0</v>
      </c>
      <c r="J119" s="125">
        <v>0</v>
      </c>
      <c r="K119" s="125">
        <v>0</v>
      </c>
    </row>
    <row r="120" spans="1:11" ht="32.25" customHeight="1">
      <c r="A120" s="132" t="s">
        <v>303</v>
      </c>
      <c r="B120" s="96" t="s">
        <v>725</v>
      </c>
      <c r="C120" s="112">
        <v>1011</v>
      </c>
      <c r="D120" s="113">
        <f>SUM(D121:D122)</f>
        <v>6.6</v>
      </c>
      <c r="E120" s="113">
        <f>SUM(E121:E122)</f>
        <v>0</v>
      </c>
      <c r="F120" s="113">
        <f>F121+F122</f>
        <v>4269</v>
      </c>
      <c r="G120" s="125">
        <v>0</v>
      </c>
      <c r="H120" s="125">
        <v>0</v>
      </c>
      <c r="I120" s="125">
        <v>0</v>
      </c>
      <c r="J120" s="125">
        <v>0</v>
      </c>
      <c r="K120" s="125">
        <v>0</v>
      </c>
    </row>
    <row r="121" spans="1:11" ht="32.25" customHeight="1">
      <c r="A121" s="132"/>
      <c r="B121" s="70" t="s">
        <v>241</v>
      </c>
      <c r="C121" s="112"/>
      <c r="D121" s="76">
        <v>6.6</v>
      </c>
      <c r="E121" s="76"/>
      <c r="F121" s="76">
        <v>1.9</v>
      </c>
      <c r="G121" s="125">
        <v>0</v>
      </c>
      <c r="H121" s="125"/>
      <c r="I121" s="125"/>
      <c r="J121" s="125"/>
      <c r="K121" s="125"/>
    </row>
    <row r="122" spans="1:11" ht="32.25" customHeight="1">
      <c r="A122" s="132"/>
      <c r="B122" s="70" t="s">
        <v>724</v>
      </c>
      <c r="C122" s="112"/>
      <c r="D122" s="76"/>
      <c r="E122" s="76"/>
      <c r="F122" s="76">
        <v>4267.1000000000004</v>
      </c>
      <c r="G122" s="125">
        <v>0</v>
      </c>
      <c r="H122" s="125"/>
      <c r="I122" s="125"/>
      <c r="J122" s="125"/>
      <c r="K122" s="125"/>
    </row>
    <row r="123" spans="1:11" ht="32.25" customHeight="1">
      <c r="A123" s="132" t="s">
        <v>653</v>
      </c>
      <c r="B123" s="96" t="s">
        <v>753</v>
      </c>
      <c r="C123" s="112">
        <v>1015</v>
      </c>
      <c r="D123" s="76">
        <f>SUM(D124:D125)</f>
        <v>0</v>
      </c>
      <c r="E123" s="76">
        <f>SUM(E124:E125)</f>
        <v>0</v>
      </c>
      <c r="F123" s="113">
        <f>F124+F125</f>
        <v>151</v>
      </c>
      <c r="G123" s="125">
        <v>0</v>
      </c>
      <c r="H123" s="125">
        <v>0</v>
      </c>
      <c r="I123" s="125">
        <v>0</v>
      </c>
      <c r="J123" s="125">
        <v>0</v>
      </c>
      <c r="K123" s="125">
        <v>0</v>
      </c>
    </row>
    <row r="124" spans="1:11" ht="32.25" customHeight="1">
      <c r="A124" s="132"/>
      <c r="B124" s="70" t="s">
        <v>356</v>
      </c>
      <c r="C124" s="203"/>
      <c r="D124" s="76"/>
      <c r="E124" s="76"/>
      <c r="F124" s="76">
        <v>1</v>
      </c>
      <c r="G124" s="125">
        <v>0</v>
      </c>
      <c r="H124" s="125"/>
      <c r="I124" s="125"/>
      <c r="J124" s="125"/>
      <c r="K124" s="125"/>
    </row>
    <row r="125" spans="1:11" ht="32.25" customHeight="1">
      <c r="A125" s="132"/>
      <c r="B125" s="70" t="s">
        <v>253</v>
      </c>
      <c r="C125" s="203"/>
      <c r="D125" s="76"/>
      <c r="E125" s="76"/>
      <c r="F125" s="76">
        <v>150</v>
      </c>
      <c r="G125" s="125">
        <v>0</v>
      </c>
      <c r="H125" s="125"/>
      <c r="I125" s="125"/>
      <c r="J125" s="125"/>
      <c r="K125" s="125"/>
    </row>
    <row r="126" spans="1:11" ht="36.75" customHeight="1">
      <c r="A126" s="87" t="s">
        <v>727</v>
      </c>
      <c r="B126" s="335" t="s">
        <v>811</v>
      </c>
      <c r="C126" s="112"/>
      <c r="D126" s="77">
        <f>SUM(D128)</f>
        <v>0</v>
      </c>
      <c r="E126" s="77">
        <f t="shared" ref="E126:K126" si="33">SUM(E128)</f>
        <v>0</v>
      </c>
      <c r="F126" s="77">
        <f t="shared" si="33"/>
        <v>104.2</v>
      </c>
      <c r="G126" s="77">
        <f t="shared" si="33"/>
        <v>0</v>
      </c>
      <c r="H126" s="77">
        <f t="shared" si="33"/>
        <v>0</v>
      </c>
      <c r="I126" s="77">
        <f t="shared" si="33"/>
        <v>0</v>
      </c>
      <c r="J126" s="77">
        <f t="shared" si="33"/>
        <v>0</v>
      </c>
      <c r="K126" s="77">
        <f t="shared" si="33"/>
        <v>0</v>
      </c>
    </row>
    <row r="127" spans="1:11" ht="32.25" customHeight="1">
      <c r="A127" s="132"/>
      <c r="B127" s="108" t="s">
        <v>176</v>
      </c>
      <c r="C127" s="112"/>
      <c r="D127" s="76"/>
      <c r="E127" s="76"/>
      <c r="F127" s="76"/>
      <c r="G127" s="125"/>
      <c r="H127" s="125"/>
      <c r="I127" s="125"/>
      <c r="J127" s="125"/>
      <c r="K127" s="125"/>
    </row>
    <row r="128" spans="1:11" ht="48.75" customHeight="1">
      <c r="A128" s="147" t="s">
        <v>729</v>
      </c>
      <c r="B128" s="140" t="s">
        <v>180</v>
      </c>
      <c r="C128" s="148">
        <v>1010</v>
      </c>
      <c r="D128" s="125">
        <f>SUM(D129)</f>
        <v>0</v>
      </c>
      <c r="E128" s="125">
        <f t="shared" ref="E128:K128" si="34">SUM(E129)</f>
        <v>0</v>
      </c>
      <c r="F128" s="125">
        <f t="shared" si="34"/>
        <v>104.2</v>
      </c>
      <c r="G128" s="125">
        <f t="shared" si="34"/>
        <v>0</v>
      </c>
      <c r="H128" s="125">
        <f t="shared" si="34"/>
        <v>0</v>
      </c>
      <c r="I128" s="125">
        <f t="shared" si="34"/>
        <v>0</v>
      </c>
      <c r="J128" s="125">
        <f t="shared" si="34"/>
        <v>0</v>
      </c>
      <c r="K128" s="125">
        <f t="shared" si="34"/>
        <v>0</v>
      </c>
    </row>
    <row r="129" spans="1:11" ht="27.75" customHeight="1">
      <c r="A129" s="132" t="s">
        <v>730</v>
      </c>
      <c r="B129" s="96" t="s">
        <v>239</v>
      </c>
      <c r="C129" s="112">
        <v>1011</v>
      </c>
      <c r="D129" s="113">
        <f>SUM(D130)</f>
        <v>0</v>
      </c>
      <c r="E129" s="113">
        <f t="shared" ref="E129:K129" si="35">SUM(E130)</f>
        <v>0</v>
      </c>
      <c r="F129" s="113">
        <f t="shared" si="35"/>
        <v>104.2</v>
      </c>
      <c r="G129" s="113">
        <f t="shared" si="35"/>
        <v>0</v>
      </c>
      <c r="H129" s="113">
        <f t="shared" si="35"/>
        <v>0</v>
      </c>
      <c r="I129" s="113">
        <f t="shared" si="35"/>
        <v>0</v>
      </c>
      <c r="J129" s="113">
        <f t="shared" si="35"/>
        <v>0</v>
      </c>
      <c r="K129" s="113">
        <f t="shared" si="35"/>
        <v>0</v>
      </c>
    </row>
    <row r="130" spans="1:11" ht="32.25" customHeight="1">
      <c r="A130" s="132"/>
      <c r="B130" s="70" t="s">
        <v>240</v>
      </c>
      <c r="C130" s="112"/>
      <c r="D130" s="76"/>
      <c r="E130" s="76"/>
      <c r="F130" s="113">
        <v>104.2</v>
      </c>
      <c r="G130" s="125"/>
      <c r="H130" s="125"/>
      <c r="I130" s="125"/>
      <c r="J130" s="125"/>
      <c r="K130" s="125"/>
    </row>
    <row r="131" spans="1:11" ht="40.5" customHeight="1">
      <c r="A131" s="336" t="s">
        <v>728</v>
      </c>
      <c r="B131" s="335" t="s">
        <v>236</v>
      </c>
      <c r="C131" s="337"/>
      <c r="D131" s="338">
        <f>D133+D142+D157</f>
        <v>6394.5</v>
      </c>
      <c r="E131" s="338">
        <f t="shared" ref="E131:F131" si="36">E133+E142+E157</f>
        <v>0</v>
      </c>
      <c r="F131" s="338">
        <f t="shared" si="36"/>
        <v>0</v>
      </c>
      <c r="G131" s="77">
        <f t="shared" si="0"/>
        <v>0</v>
      </c>
      <c r="H131" s="338">
        <v>0</v>
      </c>
      <c r="I131" s="338">
        <v>0</v>
      </c>
      <c r="J131" s="338">
        <v>0</v>
      </c>
      <c r="K131" s="338">
        <v>0</v>
      </c>
    </row>
    <row r="132" spans="1:11" ht="30.75" customHeight="1">
      <c r="A132" s="132"/>
      <c r="B132" s="108" t="s">
        <v>176</v>
      </c>
      <c r="C132" s="71"/>
      <c r="D132" s="77"/>
      <c r="E132" s="77"/>
      <c r="F132" s="77"/>
      <c r="G132" s="77"/>
      <c r="H132" s="77"/>
      <c r="I132" s="77"/>
      <c r="J132" s="92"/>
      <c r="K132" s="92"/>
    </row>
    <row r="133" spans="1:11" ht="45" customHeight="1">
      <c r="A133" s="147" t="s">
        <v>206</v>
      </c>
      <c r="B133" s="140" t="s">
        <v>180</v>
      </c>
      <c r="C133" s="148">
        <v>1010</v>
      </c>
      <c r="D133" s="125">
        <f>D134+D137+D138+D139</f>
        <v>4079.2</v>
      </c>
      <c r="E133" s="125">
        <v>0</v>
      </c>
      <c r="F133" s="125">
        <f>F134+F137+F138+F139</f>
        <v>0</v>
      </c>
      <c r="G133" s="125">
        <v>0</v>
      </c>
      <c r="H133" s="125">
        <v>0</v>
      </c>
      <c r="I133" s="125">
        <v>0</v>
      </c>
      <c r="J133" s="126">
        <v>0</v>
      </c>
      <c r="K133" s="126">
        <v>0</v>
      </c>
    </row>
    <row r="134" spans="1:11" ht="32.25" customHeight="1">
      <c r="A134" s="132" t="s">
        <v>312</v>
      </c>
      <c r="B134" s="96" t="s">
        <v>725</v>
      </c>
      <c r="C134" s="112">
        <v>1011</v>
      </c>
      <c r="D134" s="113">
        <f>D135+D136</f>
        <v>357.6</v>
      </c>
      <c r="E134" s="113">
        <f>E135+E136</f>
        <v>0</v>
      </c>
      <c r="F134" s="113">
        <f>F135+F136</f>
        <v>0</v>
      </c>
      <c r="G134" s="125">
        <v>0</v>
      </c>
      <c r="H134" s="113">
        <v>0</v>
      </c>
      <c r="I134" s="113">
        <v>0</v>
      </c>
      <c r="J134" s="114">
        <v>0</v>
      </c>
      <c r="K134" s="114">
        <v>0</v>
      </c>
    </row>
    <row r="135" spans="1:11" ht="33.75" customHeight="1">
      <c r="A135" s="132"/>
      <c r="B135" s="70" t="s">
        <v>724</v>
      </c>
      <c r="C135" s="203"/>
      <c r="D135" s="76">
        <v>260.60000000000002</v>
      </c>
      <c r="E135" s="76"/>
      <c r="F135" s="76"/>
      <c r="G135" s="77">
        <v>0</v>
      </c>
      <c r="H135" s="76"/>
      <c r="I135" s="76"/>
      <c r="J135" s="93"/>
      <c r="K135" s="93"/>
    </row>
    <row r="136" spans="1:11" ht="31.5" customHeight="1">
      <c r="A136" s="132"/>
      <c r="B136" s="70" t="s">
        <v>241</v>
      </c>
      <c r="C136" s="203"/>
      <c r="D136" s="76">
        <v>97</v>
      </c>
      <c r="E136" s="76"/>
      <c r="F136" s="76"/>
      <c r="G136" s="77">
        <v>0</v>
      </c>
      <c r="H136" s="76"/>
      <c r="I136" s="76"/>
      <c r="J136" s="93"/>
      <c r="K136" s="93"/>
    </row>
    <row r="137" spans="1:11" ht="32.25" customHeight="1">
      <c r="A137" s="132" t="s">
        <v>654</v>
      </c>
      <c r="B137" s="96" t="s">
        <v>1</v>
      </c>
      <c r="C137" s="112">
        <v>1012</v>
      </c>
      <c r="D137" s="113">
        <v>3043.3</v>
      </c>
      <c r="E137" s="113"/>
      <c r="F137" s="113"/>
      <c r="G137" s="125">
        <v>0</v>
      </c>
      <c r="H137" s="113"/>
      <c r="I137" s="113"/>
      <c r="J137" s="114"/>
      <c r="K137" s="114"/>
    </row>
    <row r="138" spans="1:11" ht="35.25" customHeight="1">
      <c r="A138" s="132" t="s">
        <v>655</v>
      </c>
      <c r="B138" s="96" t="s">
        <v>2</v>
      </c>
      <c r="C138" s="112">
        <v>1013</v>
      </c>
      <c r="D138" s="113">
        <v>660.3</v>
      </c>
      <c r="E138" s="113"/>
      <c r="F138" s="113"/>
      <c r="G138" s="125">
        <v>0</v>
      </c>
      <c r="H138" s="113"/>
      <c r="I138" s="113"/>
      <c r="J138" s="114"/>
      <c r="K138" s="114"/>
    </row>
    <row r="139" spans="1:11" ht="28.5" customHeight="1">
      <c r="A139" s="132" t="s">
        <v>656</v>
      </c>
      <c r="B139" s="131" t="s">
        <v>300</v>
      </c>
      <c r="C139" s="112">
        <v>1015</v>
      </c>
      <c r="D139" s="113">
        <f>D140+D141</f>
        <v>18</v>
      </c>
      <c r="E139" s="113">
        <f>E140+E141</f>
        <v>0</v>
      </c>
      <c r="F139" s="113">
        <v>0</v>
      </c>
      <c r="G139" s="125">
        <v>0</v>
      </c>
      <c r="H139" s="113">
        <v>0</v>
      </c>
      <c r="I139" s="113">
        <v>0</v>
      </c>
      <c r="J139" s="114">
        <v>0</v>
      </c>
      <c r="K139" s="114">
        <v>0</v>
      </c>
    </row>
    <row r="140" spans="1:11" ht="28.5" customHeight="1">
      <c r="A140" s="132"/>
      <c r="B140" s="101" t="s">
        <v>304</v>
      </c>
      <c r="C140" s="203"/>
      <c r="D140" s="76">
        <v>6.5</v>
      </c>
      <c r="E140" s="113"/>
      <c r="F140" s="113"/>
      <c r="G140" s="77">
        <v>0</v>
      </c>
      <c r="H140" s="113"/>
      <c r="I140" s="113"/>
      <c r="J140" s="114"/>
      <c r="K140" s="114"/>
    </row>
    <row r="141" spans="1:11" ht="28.5" customHeight="1">
      <c r="A141" s="132"/>
      <c r="B141" s="153" t="s">
        <v>305</v>
      </c>
      <c r="C141" s="203"/>
      <c r="D141" s="76">
        <v>11.5</v>
      </c>
      <c r="E141" s="76"/>
      <c r="F141" s="76"/>
      <c r="G141" s="77">
        <v>0</v>
      </c>
      <c r="H141" s="76"/>
      <c r="I141" s="76"/>
      <c r="J141" s="93"/>
      <c r="K141" s="93"/>
    </row>
    <row r="142" spans="1:11" ht="30" customHeight="1">
      <c r="A142" s="147" t="s">
        <v>657</v>
      </c>
      <c r="B142" s="141" t="s">
        <v>182</v>
      </c>
      <c r="C142" s="148">
        <v>1020</v>
      </c>
      <c r="D142" s="125">
        <f>D143+D147+D148+D149</f>
        <v>2297.8000000000002</v>
      </c>
      <c r="E142" s="125">
        <v>0</v>
      </c>
      <c r="F142" s="125">
        <v>0</v>
      </c>
      <c r="G142" s="125">
        <v>0</v>
      </c>
      <c r="H142" s="125">
        <v>0</v>
      </c>
      <c r="I142" s="125">
        <v>0</v>
      </c>
      <c r="J142" s="126">
        <v>0</v>
      </c>
      <c r="K142" s="126">
        <v>0</v>
      </c>
    </row>
    <row r="143" spans="1:11" ht="26.25" customHeight="1">
      <c r="A143" s="132" t="s">
        <v>658</v>
      </c>
      <c r="B143" s="96" t="s">
        <v>239</v>
      </c>
      <c r="C143" s="112">
        <v>1021</v>
      </c>
      <c r="D143" s="113">
        <f>SUM(D144:D146)</f>
        <v>46</v>
      </c>
      <c r="E143" s="113">
        <f>SUM(E144:E146)</f>
        <v>0</v>
      </c>
      <c r="F143" s="113">
        <v>0</v>
      </c>
      <c r="G143" s="125">
        <v>0</v>
      </c>
      <c r="H143" s="113">
        <v>0</v>
      </c>
      <c r="I143" s="113">
        <v>0</v>
      </c>
      <c r="J143" s="114">
        <v>0</v>
      </c>
      <c r="K143" s="114">
        <v>0</v>
      </c>
    </row>
    <row r="144" spans="1:11" ht="29.25" customHeight="1">
      <c r="A144" s="132"/>
      <c r="B144" s="70" t="s">
        <v>242</v>
      </c>
      <c r="C144" s="203"/>
      <c r="D144" s="76">
        <v>2.6</v>
      </c>
      <c r="E144" s="76"/>
      <c r="F144" s="76"/>
      <c r="G144" s="77">
        <v>0</v>
      </c>
      <c r="H144" s="76"/>
      <c r="I144" s="76"/>
      <c r="J144" s="93"/>
      <c r="K144" s="93"/>
    </row>
    <row r="145" spans="1:12" ht="30.75" customHeight="1">
      <c r="A145" s="132"/>
      <c r="B145" s="70" t="s">
        <v>396</v>
      </c>
      <c r="C145" s="203"/>
      <c r="D145" s="76">
        <v>14.3</v>
      </c>
      <c r="E145" s="76"/>
      <c r="F145" s="76"/>
      <c r="G145" s="77">
        <v>0</v>
      </c>
      <c r="H145" s="76"/>
      <c r="I145" s="76"/>
      <c r="J145" s="93"/>
      <c r="K145" s="93"/>
    </row>
    <row r="146" spans="1:12" ht="35.25" customHeight="1">
      <c r="A146" s="132"/>
      <c r="B146" s="154" t="s">
        <v>258</v>
      </c>
      <c r="C146" s="203"/>
      <c r="D146" s="76">
        <v>29.1</v>
      </c>
      <c r="E146" s="76"/>
      <c r="F146" s="76"/>
      <c r="G146" s="77">
        <v>0</v>
      </c>
      <c r="H146" s="76"/>
      <c r="I146" s="76"/>
      <c r="J146" s="93"/>
      <c r="K146" s="93"/>
    </row>
    <row r="147" spans="1:12" ht="30.75" customHeight="1">
      <c r="A147" s="132" t="s">
        <v>659</v>
      </c>
      <c r="B147" s="96" t="s">
        <v>1</v>
      </c>
      <c r="C147" s="112">
        <v>1022</v>
      </c>
      <c r="D147" s="113">
        <v>1818.8</v>
      </c>
      <c r="E147" s="113"/>
      <c r="F147" s="113">
        <v>0</v>
      </c>
      <c r="G147" s="125">
        <v>0</v>
      </c>
      <c r="H147" s="113"/>
      <c r="I147" s="113"/>
      <c r="J147" s="114"/>
      <c r="K147" s="114"/>
    </row>
    <row r="148" spans="1:12" ht="29.25" customHeight="1">
      <c r="A148" s="132" t="s">
        <v>660</v>
      </c>
      <c r="B148" s="96" t="s">
        <v>2</v>
      </c>
      <c r="C148" s="112">
        <v>1023</v>
      </c>
      <c r="D148" s="113">
        <v>394.7</v>
      </c>
      <c r="E148" s="113"/>
      <c r="F148" s="113">
        <v>0</v>
      </c>
      <c r="G148" s="125">
        <v>0</v>
      </c>
      <c r="H148" s="113"/>
      <c r="I148" s="113"/>
      <c r="J148" s="114"/>
      <c r="K148" s="114"/>
    </row>
    <row r="149" spans="1:12" ht="24.75" customHeight="1">
      <c r="A149" s="132" t="s">
        <v>731</v>
      </c>
      <c r="B149" s="108" t="s">
        <v>173</v>
      </c>
      <c r="C149" s="112">
        <v>1025</v>
      </c>
      <c r="D149" s="113">
        <f>SUM(D150:D156)</f>
        <v>38.299999999999997</v>
      </c>
      <c r="E149" s="113">
        <f>SUM(E150:E156)</f>
        <v>0</v>
      </c>
      <c r="F149" s="113">
        <v>0</v>
      </c>
      <c r="G149" s="125">
        <v>0</v>
      </c>
      <c r="H149" s="113">
        <v>0</v>
      </c>
      <c r="I149" s="113">
        <v>0</v>
      </c>
      <c r="J149" s="114">
        <v>0</v>
      </c>
      <c r="K149" s="114">
        <v>0</v>
      </c>
    </row>
    <row r="150" spans="1:12" ht="30.75" customHeight="1">
      <c r="A150" s="123"/>
      <c r="B150" s="153" t="s">
        <v>306</v>
      </c>
      <c r="C150" s="203"/>
      <c r="D150" s="76">
        <v>7.6</v>
      </c>
      <c r="E150" s="76"/>
      <c r="F150" s="76"/>
      <c r="G150" s="76">
        <v>0</v>
      </c>
      <c r="H150" s="76"/>
      <c r="I150" s="76"/>
      <c r="J150" s="93"/>
      <c r="K150" s="93"/>
    </row>
    <row r="151" spans="1:12" ht="32.25" customHeight="1">
      <c r="A151" s="123"/>
      <c r="B151" s="153" t="s">
        <v>270</v>
      </c>
      <c r="C151" s="203"/>
      <c r="D151" s="76">
        <v>1.9</v>
      </c>
      <c r="E151" s="76"/>
      <c r="F151" s="76"/>
      <c r="G151" s="76">
        <v>0</v>
      </c>
      <c r="H151" s="76"/>
      <c r="I151" s="76"/>
      <c r="J151" s="93"/>
      <c r="K151" s="93"/>
    </row>
    <row r="152" spans="1:12" ht="32.25" customHeight="1">
      <c r="A152" s="123"/>
      <c r="B152" s="153" t="s">
        <v>307</v>
      </c>
      <c r="C152" s="203"/>
      <c r="D152" s="76">
        <v>4.7</v>
      </c>
      <c r="E152" s="76"/>
      <c r="F152" s="76"/>
      <c r="G152" s="76">
        <v>0</v>
      </c>
      <c r="H152" s="76"/>
      <c r="I152" s="76"/>
      <c r="J152" s="93"/>
      <c r="K152" s="93"/>
    </row>
    <row r="153" spans="1:12" ht="30.75" customHeight="1">
      <c r="A153" s="123"/>
      <c r="B153" s="153" t="s">
        <v>308</v>
      </c>
      <c r="C153" s="203"/>
      <c r="D153" s="76">
        <v>10.1</v>
      </c>
      <c r="E153" s="76"/>
      <c r="F153" s="76"/>
      <c r="G153" s="76">
        <v>0</v>
      </c>
      <c r="H153" s="76"/>
      <c r="I153" s="76"/>
      <c r="J153" s="93"/>
      <c r="K153" s="93"/>
    </row>
    <row r="154" spans="1:12" ht="30.75" customHeight="1">
      <c r="A154" s="123"/>
      <c r="B154" s="153" t="s">
        <v>309</v>
      </c>
      <c r="C154" s="203"/>
      <c r="D154" s="76">
        <v>2.8</v>
      </c>
      <c r="E154" s="76"/>
      <c r="F154" s="76"/>
      <c r="G154" s="76">
        <v>0</v>
      </c>
      <c r="H154" s="76"/>
      <c r="I154" s="76"/>
      <c r="J154" s="93"/>
      <c r="K154" s="93"/>
    </row>
    <row r="155" spans="1:12" ht="29.25" customHeight="1">
      <c r="A155" s="123"/>
      <c r="B155" s="153" t="s">
        <v>274</v>
      </c>
      <c r="C155" s="203"/>
      <c r="D155" s="76">
        <v>8.5</v>
      </c>
      <c r="E155" s="76"/>
      <c r="F155" s="76"/>
      <c r="G155" s="76">
        <v>0</v>
      </c>
      <c r="H155" s="76"/>
      <c r="I155" s="76"/>
      <c r="J155" s="93"/>
      <c r="K155" s="93"/>
    </row>
    <row r="156" spans="1:12" ht="30.75" customHeight="1">
      <c r="A156" s="123"/>
      <c r="B156" s="153" t="s">
        <v>310</v>
      </c>
      <c r="C156" s="203"/>
      <c r="D156" s="76">
        <v>2.7</v>
      </c>
      <c r="E156" s="76"/>
      <c r="F156" s="76"/>
      <c r="G156" s="76">
        <v>0</v>
      </c>
      <c r="H156" s="76"/>
      <c r="I156" s="76"/>
      <c r="J156" s="93"/>
      <c r="K156" s="93"/>
    </row>
    <row r="157" spans="1:12" ht="30.75" customHeight="1">
      <c r="A157" s="147" t="s">
        <v>685</v>
      </c>
      <c r="B157" s="141" t="s">
        <v>183</v>
      </c>
      <c r="C157" s="148">
        <v>1030</v>
      </c>
      <c r="D157" s="125">
        <f>D158+D159</f>
        <v>17.5</v>
      </c>
      <c r="E157" s="125">
        <f t="shared" ref="E157:K157" si="37">E158+E159</f>
        <v>0</v>
      </c>
      <c r="F157" s="125">
        <f t="shared" si="37"/>
        <v>0</v>
      </c>
      <c r="G157" s="125">
        <f>SUM(H157:K157)</f>
        <v>0</v>
      </c>
      <c r="H157" s="125">
        <f t="shared" si="37"/>
        <v>0</v>
      </c>
      <c r="I157" s="125">
        <f t="shared" si="37"/>
        <v>0</v>
      </c>
      <c r="J157" s="125">
        <f t="shared" si="37"/>
        <v>0</v>
      </c>
      <c r="K157" s="125">
        <f t="shared" si="37"/>
        <v>0</v>
      </c>
    </row>
    <row r="158" spans="1:12" ht="30.75" customHeight="1">
      <c r="A158" s="132" t="s">
        <v>732</v>
      </c>
      <c r="B158" s="136" t="s">
        <v>686</v>
      </c>
      <c r="C158" s="112">
        <v>1032</v>
      </c>
      <c r="D158" s="113">
        <v>14.4</v>
      </c>
      <c r="E158" s="113"/>
      <c r="F158" s="113"/>
      <c r="G158" s="125">
        <f t="shared" ref="G158:G159" si="38">SUM(H158:K158)</f>
        <v>0</v>
      </c>
      <c r="H158" s="113"/>
      <c r="I158" s="113"/>
      <c r="J158" s="114"/>
      <c r="K158" s="114"/>
      <c r="L158" s="339"/>
    </row>
    <row r="159" spans="1:12" ht="30.75" customHeight="1">
      <c r="A159" s="132" t="s">
        <v>733</v>
      </c>
      <c r="B159" s="138" t="s">
        <v>687</v>
      </c>
      <c r="C159" s="112">
        <v>1033</v>
      </c>
      <c r="D159" s="113">
        <v>3.1</v>
      </c>
      <c r="E159" s="113"/>
      <c r="F159" s="113"/>
      <c r="G159" s="125">
        <f t="shared" si="38"/>
        <v>0</v>
      </c>
      <c r="H159" s="113"/>
      <c r="I159" s="113"/>
      <c r="J159" s="114"/>
      <c r="K159" s="114"/>
      <c r="L159" s="339"/>
    </row>
    <row r="160" spans="1:12" ht="48.75" customHeight="1">
      <c r="A160" s="87" t="s">
        <v>684</v>
      </c>
      <c r="B160" s="334" t="s">
        <v>238</v>
      </c>
      <c r="C160" s="71"/>
      <c r="D160" s="338">
        <f>D162</f>
        <v>0</v>
      </c>
      <c r="E160" s="338">
        <f>E162</f>
        <v>0</v>
      </c>
      <c r="F160" s="77">
        <f>F162</f>
        <v>489.90000000000003</v>
      </c>
      <c r="G160" s="77">
        <f>SUM(H160:K160)</f>
        <v>722.8</v>
      </c>
      <c r="H160" s="77">
        <f>H162</f>
        <v>180.7</v>
      </c>
      <c r="I160" s="77">
        <f t="shared" ref="I160:K160" si="39">I162</f>
        <v>180.7</v>
      </c>
      <c r="J160" s="92">
        <f t="shared" si="39"/>
        <v>180.7</v>
      </c>
      <c r="K160" s="92">
        <f t="shared" si="39"/>
        <v>180.7</v>
      </c>
    </row>
    <row r="161" spans="1:12" ht="30.75" customHeight="1">
      <c r="A161" s="87"/>
      <c r="B161" s="63" t="s">
        <v>176</v>
      </c>
      <c r="C161" s="71"/>
      <c r="D161" s="167"/>
      <c r="E161" s="77"/>
      <c r="F161" s="77"/>
      <c r="G161" s="77"/>
      <c r="H161" s="77"/>
      <c r="I161" s="77"/>
      <c r="J161" s="92"/>
      <c r="K161" s="92"/>
    </row>
    <row r="162" spans="1:12" ht="32.25" customHeight="1">
      <c r="A162" s="147" t="s">
        <v>202</v>
      </c>
      <c r="B162" s="141" t="s">
        <v>183</v>
      </c>
      <c r="C162" s="148">
        <v>1030</v>
      </c>
      <c r="D162" s="125">
        <f>SUM(D163:D164)</f>
        <v>0</v>
      </c>
      <c r="E162" s="125">
        <f>SUM(E163:E164)</f>
        <v>0</v>
      </c>
      <c r="F162" s="125">
        <f>F163+F164</f>
        <v>489.90000000000003</v>
      </c>
      <c r="G162" s="125">
        <f>H162+I162+J162+K162</f>
        <v>722.8</v>
      </c>
      <c r="H162" s="125">
        <f>H163+H164</f>
        <v>180.7</v>
      </c>
      <c r="I162" s="125">
        <f>I163+I164</f>
        <v>180.7</v>
      </c>
      <c r="J162" s="126">
        <f>J163+J164</f>
        <v>180.7</v>
      </c>
      <c r="K162" s="126">
        <f>K163+K164</f>
        <v>180.7</v>
      </c>
    </row>
    <row r="163" spans="1:12" ht="32.25" customHeight="1">
      <c r="A163" s="132" t="s">
        <v>741</v>
      </c>
      <c r="B163" s="136" t="s">
        <v>686</v>
      </c>
      <c r="C163" s="112">
        <v>1032</v>
      </c>
      <c r="D163" s="168"/>
      <c r="E163" s="113"/>
      <c r="F163" s="113">
        <v>401.6</v>
      </c>
      <c r="G163" s="113">
        <f>H163+I163+J163+K163</f>
        <v>564</v>
      </c>
      <c r="H163" s="113">
        <v>141</v>
      </c>
      <c r="I163" s="142">
        <v>141</v>
      </c>
      <c r="J163" s="114">
        <v>141</v>
      </c>
      <c r="K163" s="114">
        <v>141</v>
      </c>
    </row>
    <row r="164" spans="1:12" ht="33.75" customHeight="1">
      <c r="A164" s="132" t="s">
        <v>742</v>
      </c>
      <c r="B164" s="138" t="s">
        <v>687</v>
      </c>
      <c r="C164" s="112">
        <v>1033</v>
      </c>
      <c r="D164" s="168"/>
      <c r="E164" s="113"/>
      <c r="F164" s="113">
        <v>88.3</v>
      </c>
      <c r="G164" s="113">
        <f>H164+I164+J164+K164</f>
        <v>158.80000000000001</v>
      </c>
      <c r="H164" s="113">
        <v>39.700000000000003</v>
      </c>
      <c r="I164" s="113">
        <v>39.700000000000003</v>
      </c>
      <c r="J164" s="114">
        <v>39.700000000000003</v>
      </c>
      <c r="K164" s="114">
        <v>39.700000000000003</v>
      </c>
    </row>
    <row r="165" spans="1:12" ht="45.75" customHeight="1">
      <c r="A165" s="87" t="s">
        <v>313</v>
      </c>
      <c r="B165" s="334" t="s">
        <v>311</v>
      </c>
      <c r="C165" s="112"/>
      <c r="D165" s="77">
        <v>19.399999999999999</v>
      </c>
      <c r="E165" s="76">
        <f>SUM(E166)</f>
        <v>0</v>
      </c>
      <c r="F165" s="77">
        <f t="shared" ref="F165:K165" si="40">SUM(F166)</f>
        <v>62.3</v>
      </c>
      <c r="G165" s="76">
        <f t="shared" si="40"/>
        <v>0</v>
      </c>
      <c r="H165" s="76">
        <f t="shared" si="40"/>
        <v>0</v>
      </c>
      <c r="I165" s="76">
        <f t="shared" si="40"/>
        <v>0</v>
      </c>
      <c r="J165" s="76">
        <f t="shared" si="40"/>
        <v>0</v>
      </c>
      <c r="K165" s="76">
        <f t="shared" si="40"/>
        <v>0</v>
      </c>
    </row>
    <row r="166" spans="1:12" ht="48" customHeight="1">
      <c r="A166" s="147" t="s">
        <v>661</v>
      </c>
      <c r="B166" s="133" t="s">
        <v>180</v>
      </c>
      <c r="C166" s="148">
        <v>1010</v>
      </c>
      <c r="D166" s="125">
        <f>SUM(D167)</f>
        <v>19.399999999999999</v>
      </c>
      <c r="E166" s="125">
        <f>SUM(E167)</f>
        <v>0</v>
      </c>
      <c r="F166" s="125">
        <f>F167</f>
        <v>62.3</v>
      </c>
      <c r="G166" s="125">
        <v>0</v>
      </c>
      <c r="H166" s="125">
        <v>0</v>
      </c>
      <c r="I166" s="125">
        <v>0</v>
      </c>
      <c r="J166" s="126">
        <v>0</v>
      </c>
      <c r="K166" s="126">
        <v>0</v>
      </c>
    </row>
    <row r="167" spans="1:12" ht="33.75" customHeight="1">
      <c r="A167" s="132" t="s">
        <v>662</v>
      </c>
      <c r="B167" s="96" t="s">
        <v>239</v>
      </c>
      <c r="C167" s="112">
        <v>1011</v>
      </c>
      <c r="D167" s="113">
        <v>19.399999999999999</v>
      </c>
      <c r="E167" s="113">
        <f>SUM(E168:E169)</f>
        <v>0</v>
      </c>
      <c r="F167" s="113">
        <f>F168+F169</f>
        <v>62.3</v>
      </c>
      <c r="G167" s="125">
        <v>0</v>
      </c>
      <c r="H167" s="113">
        <v>0</v>
      </c>
      <c r="I167" s="113">
        <v>0</v>
      </c>
      <c r="J167" s="114">
        <v>0</v>
      </c>
      <c r="K167" s="114">
        <v>0</v>
      </c>
    </row>
    <row r="168" spans="1:12" ht="33.75" customHeight="1">
      <c r="A168" s="132"/>
      <c r="B168" s="70" t="s">
        <v>241</v>
      </c>
      <c r="C168" s="112"/>
      <c r="D168" s="113"/>
      <c r="E168" s="113"/>
      <c r="F168" s="76">
        <v>4</v>
      </c>
      <c r="G168" s="125">
        <v>0</v>
      </c>
      <c r="H168" s="113"/>
      <c r="I168" s="113"/>
      <c r="J168" s="114"/>
      <c r="K168" s="114"/>
    </row>
    <row r="169" spans="1:12" ht="32.25" customHeight="1">
      <c r="A169" s="132"/>
      <c r="B169" s="70" t="s">
        <v>724</v>
      </c>
      <c r="C169" s="203"/>
      <c r="D169" s="76">
        <v>19.399999999999999</v>
      </c>
      <c r="E169" s="76"/>
      <c r="F169" s="76">
        <v>58.3</v>
      </c>
      <c r="G169" s="77">
        <v>0</v>
      </c>
      <c r="H169" s="76"/>
      <c r="I169" s="76"/>
      <c r="J169" s="93"/>
      <c r="K169" s="93"/>
    </row>
    <row r="170" spans="1:12" ht="47.25" customHeight="1">
      <c r="A170" s="336" t="s">
        <v>316</v>
      </c>
      <c r="B170" s="340" t="s">
        <v>795</v>
      </c>
      <c r="C170" s="337"/>
      <c r="D170" s="341">
        <f>D172+D173</f>
        <v>0</v>
      </c>
      <c r="E170" s="341">
        <f>E172+E173</f>
        <v>6.5</v>
      </c>
      <c r="F170" s="341">
        <f>F172+F173</f>
        <v>0</v>
      </c>
      <c r="G170" s="125">
        <f t="shared" si="0"/>
        <v>2</v>
      </c>
      <c r="H170" s="341">
        <f>H172+H173</f>
        <v>0</v>
      </c>
      <c r="I170" s="341">
        <f t="shared" ref="I170:K170" si="41">I172+I173</f>
        <v>0</v>
      </c>
      <c r="J170" s="341">
        <f t="shared" si="41"/>
        <v>2</v>
      </c>
      <c r="K170" s="341">
        <f t="shared" si="41"/>
        <v>0</v>
      </c>
    </row>
    <row r="171" spans="1:12" ht="29.25" customHeight="1">
      <c r="A171" s="110"/>
      <c r="B171" s="108" t="s">
        <v>176</v>
      </c>
      <c r="C171" s="71"/>
      <c r="D171" s="77"/>
      <c r="E171" s="77"/>
      <c r="F171" s="77"/>
      <c r="G171" s="77"/>
      <c r="H171" s="77"/>
      <c r="I171" s="77"/>
      <c r="J171" s="92"/>
      <c r="K171" s="92"/>
    </row>
    <row r="172" spans="1:12" ht="43.5" hidden="1" customHeight="1">
      <c r="A172" s="110" t="s">
        <v>202</v>
      </c>
      <c r="B172" s="111" t="s">
        <v>180</v>
      </c>
      <c r="C172" s="112">
        <v>1010</v>
      </c>
      <c r="D172" s="113"/>
      <c r="E172" s="113">
        <v>0</v>
      </c>
      <c r="F172" s="113"/>
      <c r="G172" s="77">
        <f t="shared" si="0"/>
        <v>0</v>
      </c>
      <c r="H172" s="113">
        <v>0</v>
      </c>
      <c r="I172" s="113">
        <v>0</v>
      </c>
      <c r="J172" s="114">
        <v>0</v>
      </c>
      <c r="K172" s="114">
        <v>0</v>
      </c>
    </row>
    <row r="173" spans="1:12" ht="36" customHeight="1">
      <c r="A173" s="143" t="s">
        <v>739</v>
      </c>
      <c r="B173" s="141" t="s">
        <v>182</v>
      </c>
      <c r="C173" s="148">
        <v>1020</v>
      </c>
      <c r="D173" s="125">
        <f>SUM(D174)</f>
        <v>0</v>
      </c>
      <c r="E173" s="125">
        <f t="shared" ref="E173:K173" si="42">SUM(E174)</f>
        <v>6.5</v>
      </c>
      <c r="F173" s="125">
        <f t="shared" si="42"/>
        <v>0</v>
      </c>
      <c r="G173" s="125">
        <f t="shared" si="42"/>
        <v>2</v>
      </c>
      <c r="H173" s="125">
        <f t="shared" si="42"/>
        <v>0</v>
      </c>
      <c r="I173" s="125">
        <f t="shared" si="42"/>
        <v>0</v>
      </c>
      <c r="J173" s="125">
        <f t="shared" si="42"/>
        <v>2</v>
      </c>
      <c r="K173" s="125">
        <f t="shared" si="42"/>
        <v>0</v>
      </c>
      <c r="L173" s="339"/>
    </row>
    <row r="174" spans="1:12" ht="36" customHeight="1">
      <c r="A174" s="110" t="s">
        <v>740</v>
      </c>
      <c r="B174" s="96" t="s">
        <v>725</v>
      </c>
      <c r="C174" s="112">
        <v>1021</v>
      </c>
      <c r="D174" s="113">
        <f>SUM(D175)</f>
        <v>0</v>
      </c>
      <c r="E174" s="113">
        <f t="shared" ref="E174:K174" si="43">SUM(E175)</f>
        <v>6.5</v>
      </c>
      <c r="F174" s="113">
        <f t="shared" si="43"/>
        <v>0</v>
      </c>
      <c r="G174" s="113">
        <f t="shared" si="43"/>
        <v>2</v>
      </c>
      <c r="H174" s="113">
        <f t="shared" si="43"/>
        <v>0</v>
      </c>
      <c r="I174" s="113">
        <f t="shared" si="43"/>
        <v>0</v>
      </c>
      <c r="J174" s="113">
        <f t="shared" si="43"/>
        <v>2</v>
      </c>
      <c r="K174" s="113">
        <f t="shared" si="43"/>
        <v>0</v>
      </c>
      <c r="L174" s="339"/>
    </row>
    <row r="175" spans="1:12" ht="36" customHeight="1">
      <c r="A175" s="155"/>
      <c r="B175" s="153" t="s">
        <v>734</v>
      </c>
      <c r="C175" s="203"/>
      <c r="D175" s="76"/>
      <c r="E175" s="76">
        <v>6.5</v>
      </c>
      <c r="F175" s="76"/>
      <c r="G175" s="76">
        <f>H175+I175+J175+K175</f>
        <v>2</v>
      </c>
      <c r="H175" s="76"/>
      <c r="I175" s="76"/>
      <c r="J175" s="93">
        <v>2</v>
      </c>
      <c r="K175" s="93"/>
      <c r="L175" s="339"/>
    </row>
    <row r="176" spans="1:12" ht="41.25" customHeight="1">
      <c r="A176" s="336" t="s">
        <v>351</v>
      </c>
      <c r="B176" s="340" t="s">
        <v>797</v>
      </c>
      <c r="C176" s="19"/>
      <c r="D176" s="77">
        <f>+D178</f>
        <v>5.0999999999999996</v>
      </c>
      <c r="E176" s="77">
        <f>E178</f>
        <v>1.5</v>
      </c>
      <c r="F176" s="77">
        <f>F178+F183</f>
        <v>6</v>
      </c>
      <c r="G176" s="77">
        <f t="shared" si="0"/>
        <v>319.60000000000002</v>
      </c>
      <c r="H176" s="77">
        <f>H178+H186</f>
        <v>84.5</v>
      </c>
      <c r="I176" s="77">
        <f>I178+I186</f>
        <v>74</v>
      </c>
      <c r="J176" s="77">
        <f t="shared" ref="J176:K176" si="44">J178+J186</f>
        <v>72</v>
      </c>
      <c r="K176" s="77">
        <f t="shared" si="44"/>
        <v>89.1</v>
      </c>
    </row>
    <row r="177" spans="1:11" ht="30.75" customHeight="1">
      <c r="A177" s="110"/>
      <c r="B177" s="108" t="s">
        <v>176</v>
      </c>
      <c r="C177" s="71"/>
      <c r="D177" s="77"/>
      <c r="E177" s="125"/>
      <c r="F177" s="77"/>
      <c r="G177" s="77"/>
      <c r="H177" s="77"/>
      <c r="I177" s="77"/>
      <c r="J177" s="92"/>
      <c r="K177" s="92"/>
    </row>
    <row r="178" spans="1:11" ht="33" customHeight="1">
      <c r="A178" s="143" t="s">
        <v>736</v>
      </c>
      <c r="B178" s="141" t="s">
        <v>182</v>
      </c>
      <c r="C178" s="148">
        <v>1020</v>
      </c>
      <c r="D178" s="125">
        <f>D179+D183</f>
        <v>5.0999999999999996</v>
      </c>
      <c r="E178" s="125">
        <f>E183</f>
        <v>1.5</v>
      </c>
      <c r="F178" s="125">
        <f>F179+F183</f>
        <v>6</v>
      </c>
      <c r="G178" s="125">
        <f>SUM(H178:K178)</f>
        <v>30.1</v>
      </c>
      <c r="H178" s="125">
        <f>H179+H183</f>
        <v>11</v>
      </c>
      <c r="I178" s="125">
        <f t="shared" ref="I178:K178" si="45">I179+I183</f>
        <v>2</v>
      </c>
      <c r="J178" s="126">
        <f t="shared" si="45"/>
        <v>0</v>
      </c>
      <c r="K178" s="126">
        <f t="shared" si="45"/>
        <v>17.100000000000001</v>
      </c>
    </row>
    <row r="179" spans="1:11" ht="29.25" customHeight="1">
      <c r="A179" s="110" t="s">
        <v>737</v>
      </c>
      <c r="B179" s="96" t="s">
        <v>725</v>
      </c>
      <c r="C179" s="112">
        <v>1021</v>
      </c>
      <c r="D179" s="113">
        <f>D181+D182</f>
        <v>3.1</v>
      </c>
      <c r="E179" s="113">
        <f>E181+E182</f>
        <v>0</v>
      </c>
      <c r="F179" s="113">
        <f>F180+F181+F182</f>
        <v>6</v>
      </c>
      <c r="G179" s="113">
        <f t="shared" si="0"/>
        <v>30.1</v>
      </c>
      <c r="H179" s="113">
        <f>H180+H181+H182</f>
        <v>11</v>
      </c>
      <c r="I179" s="113">
        <f t="shared" ref="I179:K179" si="46">I180+I181+I182</f>
        <v>2</v>
      </c>
      <c r="J179" s="114">
        <f t="shared" si="46"/>
        <v>0</v>
      </c>
      <c r="K179" s="114">
        <f t="shared" si="46"/>
        <v>17.100000000000001</v>
      </c>
    </row>
    <row r="180" spans="1:11" ht="30.75" customHeight="1">
      <c r="A180" s="110"/>
      <c r="B180" s="70" t="s">
        <v>367</v>
      </c>
      <c r="C180" s="203"/>
      <c r="D180" s="76"/>
      <c r="E180" s="76"/>
      <c r="F180" s="76"/>
      <c r="G180" s="76">
        <f>H180+I180+J180+K180</f>
        <v>13.8</v>
      </c>
      <c r="H180" s="76">
        <v>7</v>
      </c>
      <c r="I180" s="76"/>
      <c r="J180" s="93"/>
      <c r="K180" s="93">
        <v>6.8</v>
      </c>
    </row>
    <row r="181" spans="1:11" ht="30.75" customHeight="1">
      <c r="A181" s="110"/>
      <c r="B181" s="70" t="s">
        <v>610</v>
      </c>
      <c r="C181" s="203"/>
      <c r="D181" s="76">
        <v>0.6</v>
      </c>
      <c r="E181" s="76"/>
      <c r="F181" s="76"/>
      <c r="G181" s="76">
        <f>H181+I181+J181+K181</f>
        <v>0.3</v>
      </c>
      <c r="H181" s="76"/>
      <c r="I181" s="76"/>
      <c r="J181" s="93"/>
      <c r="K181" s="93">
        <v>0.3</v>
      </c>
    </row>
    <row r="182" spans="1:11" ht="32.25" customHeight="1">
      <c r="A182" s="110"/>
      <c r="B182" s="70" t="s">
        <v>611</v>
      </c>
      <c r="C182" s="203"/>
      <c r="D182" s="76">
        <v>2.5</v>
      </c>
      <c r="E182" s="76"/>
      <c r="F182" s="76">
        <v>6</v>
      </c>
      <c r="G182" s="76">
        <f>H182+I182+J182+K182</f>
        <v>16</v>
      </c>
      <c r="H182" s="76">
        <v>4</v>
      </c>
      <c r="I182" s="76">
        <v>2</v>
      </c>
      <c r="J182" s="93">
        <v>0</v>
      </c>
      <c r="K182" s="93">
        <v>10</v>
      </c>
    </row>
    <row r="183" spans="1:11" ht="33" customHeight="1">
      <c r="A183" s="110" t="s">
        <v>738</v>
      </c>
      <c r="B183" s="108" t="s">
        <v>173</v>
      </c>
      <c r="C183" s="112">
        <v>1025</v>
      </c>
      <c r="D183" s="113">
        <f>D184+D185</f>
        <v>2</v>
      </c>
      <c r="E183" s="113">
        <v>1.5</v>
      </c>
      <c r="F183" s="113">
        <f>+F184+F185</f>
        <v>0</v>
      </c>
      <c r="G183" s="125">
        <f t="shared" si="0"/>
        <v>0</v>
      </c>
      <c r="H183" s="125">
        <f>H184</f>
        <v>0</v>
      </c>
      <c r="I183" s="125">
        <f t="shared" ref="I183:K183" si="47">I184</f>
        <v>0</v>
      </c>
      <c r="J183" s="126">
        <f t="shared" si="47"/>
        <v>0</v>
      </c>
      <c r="K183" s="126">
        <f t="shared" si="47"/>
        <v>0</v>
      </c>
    </row>
    <row r="184" spans="1:11" ht="25.5" customHeight="1">
      <c r="A184" s="155"/>
      <c r="B184" s="153" t="s">
        <v>314</v>
      </c>
      <c r="C184" s="203"/>
      <c r="D184" s="76">
        <v>1.9</v>
      </c>
      <c r="E184" s="76">
        <v>1.5</v>
      </c>
      <c r="F184" s="76"/>
      <c r="G184" s="77">
        <f>H184+I184+J184+K184</f>
        <v>0</v>
      </c>
      <c r="H184" s="76"/>
      <c r="I184" s="76"/>
      <c r="J184" s="93"/>
      <c r="K184" s="93"/>
    </row>
    <row r="185" spans="1:11" ht="24.75" customHeight="1">
      <c r="A185" s="155"/>
      <c r="B185" s="153" t="s">
        <v>315</v>
      </c>
      <c r="C185" s="203"/>
      <c r="D185" s="76">
        <v>0.1</v>
      </c>
      <c r="E185" s="76"/>
      <c r="F185" s="76"/>
      <c r="G185" s="77">
        <f t="shared" si="0"/>
        <v>0</v>
      </c>
      <c r="H185" s="76"/>
      <c r="I185" s="76"/>
      <c r="J185" s="93"/>
      <c r="K185" s="93"/>
    </row>
    <row r="186" spans="1:11" ht="27.75" customHeight="1">
      <c r="A186" s="143" t="s">
        <v>663</v>
      </c>
      <c r="B186" s="141" t="s">
        <v>183</v>
      </c>
      <c r="C186" s="148">
        <v>1030</v>
      </c>
      <c r="D186" s="125">
        <f>SUM(D187)</f>
        <v>0</v>
      </c>
      <c r="E186" s="125">
        <f t="shared" ref="E186:F186" si="48">SUM(E187)</f>
        <v>0</v>
      </c>
      <c r="F186" s="125">
        <f t="shared" si="48"/>
        <v>0</v>
      </c>
      <c r="G186" s="125">
        <f>H186+I186+J186+K186</f>
        <v>289.5</v>
      </c>
      <c r="H186" s="125">
        <f>H188+H189</f>
        <v>73.5</v>
      </c>
      <c r="I186" s="125">
        <f>I188</f>
        <v>72</v>
      </c>
      <c r="J186" s="126">
        <f>J188</f>
        <v>72</v>
      </c>
      <c r="K186" s="126">
        <f>K188</f>
        <v>72</v>
      </c>
    </row>
    <row r="187" spans="1:11" ht="29.25" customHeight="1">
      <c r="A187" s="110" t="s">
        <v>735</v>
      </c>
      <c r="B187" s="138" t="s">
        <v>350</v>
      </c>
      <c r="C187" s="112">
        <v>1035</v>
      </c>
      <c r="D187" s="113">
        <f>SUM(D188:D189)</f>
        <v>0</v>
      </c>
      <c r="E187" s="113">
        <f t="shared" ref="E187:F187" si="49">SUM(E188:E189)</f>
        <v>0</v>
      </c>
      <c r="F187" s="113">
        <f t="shared" si="49"/>
        <v>0</v>
      </c>
      <c r="G187" s="113">
        <f>SUM(H187:K187)</f>
        <v>289.5</v>
      </c>
      <c r="H187" s="113">
        <f>H188+H189</f>
        <v>73.5</v>
      </c>
      <c r="I187" s="113">
        <f t="shared" ref="I187:K187" si="50">I188+I189</f>
        <v>72</v>
      </c>
      <c r="J187" s="114">
        <f t="shared" si="50"/>
        <v>72</v>
      </c>
      <c r="K187" s="114">
        <f t="shared" si="50"/>
        <v>72</v>
      </c>
    </row>
    <row r="188" spans="1:11" ht="27.75" customHeight="1">
      <c r="A188" s="110"/>
      <c r="B188" s="153" t="s">
        <v>366</v>
      </c>
      <c r="C188" s="203"/>
      <c r="D188" s="76"/>
      <c r="E188" s="76"/>
      <c r="F188" s="76"/>
      <c r="G188" s="76">
        <f>H188+I188+J188+K188</f>
        <v>288</v>
      </c>
      <c r="H188" s="76">
        <v>72</v>
      </c>
      <c r="I188" s="76">
        <v>72</v>
      </c>
      <c r="J188" s="93">
        <v>72</v>
      </c>
      <c r="K188" s="93">
        <v>72</v>
      </c>
    </row>
    <row r="189" spans="1:11" ht="30.75" customHeight="1">
      <c r="A189" s="110"/>
      <c r="B189" s="153" t="s">
        <v>314</v>
      </c>
      <c r="C189" s="203"/>
      <c r="D189" s="76"/>
      <c r="E189" s="76"/>
      <c r="F189" s="76"/>
      <c r="G189" s="76">
        <f>H189</f>
        <v>1.5</v>
      </c>
      <c r="H189" s="76">
        <v>1.5</v>
      </c>
      <c r="I189" s="76"/>
      <c r="J189" s="93"/>
      <c r="K189" s="93"/>
    </row>
    <row r="190" spans="1:11" ht="52.5" customHeight="1">
      <c r="A190" s="336" t="s">
        <v>337</v>
      </c>
      <c r="B190" s="342" t="s">
        <v>798</v>
      </c>
      <c r="C190" s="203"/>
      <c r="D190" s="77">
        <f>D192+D211+D243</f>
        <v>695.60000000000014</v>
      </c>
      <c r="E190" s="77">
        <f>E192+E211+E243</f>
        <v>277</v>
      </c>
      <c r="F190" s="77">
        <f>F192+F211</f>
        <v>392.5</v>
      </c>
      <c r="G190" s="77">
        <f t="shared" ref="G190:G201" si="51">H190+I190+J190+K190</f>
        <v>680</v>
      </c>
      <c r="H190" s="77">
        <f>H192+H211</f>
        <v>162.9</v>
      </c>
      <c r="I190" s="77">
        <f>I192+I211</f>
        <v>187.3</v>
      </c>
      <c r="J190" s="92">
        <f>J192+J211</f>
        <v>145.5</v>
      </c>
      <c r="K190" s="92">
        <f>K192+K211</f>
        <v>184.3</v>
      </c>
    </row>
    <row r="191" spans="1:11" ht="33" customHeight="1">
      <c r="A191" s="110"/>
      <c r="B191" s="108" t="s">
        <v>176</v>
      </c>
      <c r="C191" s="203"/>
      <c r="D191" s="125"/>
      <c r="E191" s="125"/>
      <c r="F191" s="125"/>
      <c r="G191" s="125"/>
      <c r="H191" s="125"/>
      <c r="I191" s="125"/>
      <c r="J191" s="126"/>
      <c r="K191" s="126"/>
    </row>
    <row r="192" spans="1:11" ht="45.75" customHeight="1">
      <c r="A192" s="143" t="s">
        <v>664</v>
      </c>
      <c r="B192" s="140" t="s">
        <v>180</v>
      </c>
      <c r="C192" s="148">
        <v>1010</v>
      </c>
      <c r="D192" s="125">
        <f>D193+D200+D201+D202</f>
        <v>303.20000000000005</v>
      </c>
      <c r="E192" s="125">
        <f>E193+E200+E201+E202</f>
        <v>180.1</v>
      </c>
      <c r="F192" s="125">
        <f>F193+F200+F201+F202</f>
        <v>266.39999999999998</v>
      </c>
      <c r="G192" s="125">
        <f t="shared" si="51"/>
        <v>532.6</v>
      </c>
      <c r="H192" s="125">
        <f>H193+H200+H201+H202</f>
        <v>90.5</v>
      </c>
      <c r="I192" s="125">
        <f>I193+I200+I201+I202</f>
        <v>162.80000000000001</v>
      </c>
      <c r="J192" s="126">
        <f>J193+J200+J201+J202</f>
        <v>116.5</v>
      </c>
      <c r="K192" s="126">
        <f>K193+K200+K201+K202</f>
        <v>162.80000000000001</v>
      </c>
    </row>
    <row r="193" spans="1:11" ht="32.25" customHeight="1">
      <c r="A193" s="110" t="s">
        <v>665</v>
      </c>
      <c r="B193" s="96" t="s">
        <v>725</v>
      </c>
      <c r="C193" s="112">
        <v>1011</v>
      </c>
      <c r="D193" s="113">
        <f>D195+D196+D197+D198+D199</f>
        <v>148.9</v>
      </c>
      <c r="E193" s="113">
        <f>E194+E195+E196+E197+E198+E199</f>
        <v>105.1</v>
      </c>
      <c r="F193" s="113">
        <f>F194+F195+F196+F197+F198+F199</f>
        <v>187.4</v>
      </c>
      <c r="G193" s="125">
        <f t="shared" si="51"/>
        <v>344</v>
      </c>
      <c r="H193" s="113">
        <f>H194+H195+H196+H197+H198+H199</f>
        <v>81.5</v>
      </c>
      <c r="I193" s="113">
        <f>I194+I195+I196+I197+I198+I199</f>
        <v>87.5</v>
      </c>
      <c r="J193" s="114">
        <f>J194+J195+J196+J197+J198+J199</f>
        <v>87.5</v>
      </c>
      <c r="K193" s="114">
        <f>K194+K195+K196+K197+K198+K199</f>
        <v>87.5</v>
      </c>
    </row>
    <row r="194" spans="1:11" ht="29.25" customHeight="1">
      <c r="A194" s="110"/>
      <c r="B194" s="70" t="s">
        <v>357</v>
      </c>
      <c r="C194" s="203"/>
      <c r="D194" s="76"/>
      <c r="E194" s="76">
        <v>20</v>
      </c>
      <c r="F194" s="76">
        <v>9</v>
      </c>
      <c r="G194" s="76">
        <f t="shared" si="51"/>
        <v>20</v>
      </c>
      <c r="H194" s="76">
        <v>5</v>
      </c>
      <c r="I194" s="76">
        <v>5</v>
      </c>
      <c r="J194" s="93">
        <v>5</v>
      </c>
      <c r="K194" s="93">
        <v>5</v>
      </c>
    </row>
    <row r="195" spans="1:11" ht="30.75" customHeight="1">
      <c r="A195" s="143"/>
      <c r="B195" s="70" t="s">
        <v>719</v>
      </c>
      <c r="C195" s="203"/>
      <c r="D195" s="76"/>
      <c r="E195" s="76"/>
      <c r="F195" s="76">
        <v>104.9</v>
      </c>
      <c r="G195" s="76">
        <f t="shared" si="51"/>
        <v>144</v>
      </c>
      <c r="H195" s="76">
        <v>36</v>
      </c>
      <c r="I195" s="76">
        <v>36</v>
      </c>
      <c r="J195" s="93">
        <v>36</v>
      </c>
      <c r="K195" s="93">
        <v>36</v>
      </c>
    </row>
    <row r="196" spans="1:11" ht="27.75" customHeight="1">
      <c r="A196" s="143"/>
      <c r="B196" s="70" t="s">
        <v>241</v>
      </c>
      <c r="C196" s="203"/>
      <c r="D196" s="76">
        <v>67.099999999999994</v>
      </c>
      <c r="E196" s="76"/>
      <c r="F196" s="76">
        <v>2.5</v>
      </c>
      <c r="G196" s="76">
        <f t="shared" si="51"/>
        <v>2</v>
      </c>
      <c r="H196" s="76">
        <v>0.5</v>
      </c>
      <c r="I196" s="76">
        <v>0.5</v>
      </c>
      <c r="J196" s="93">
        <v>0.5</v>
      </c>
      <c r="K196" s="93">
        <v>0.5</v>
      </c>
    </row>
    <row r="197" spans="1:11" ht="30.75" customHeight="1">
      <c r="A197" s="143"/>
      <c r="B197" s="70" t="s">
        <v>394</v>
      </c>
      <c r="C197" s="203"/>
      <c r="D197" s="76">
        <v>51.9</v>
      </c>
      <c r="E197" s="76">
        <v>45.1</v>
      </c>
      <c r="F197" s="76">
        <v>32</v>
      </c>
      <c r="G197" s="76">
        <f t="shared" si="51"/>
        <v>48</v>
      </c>
      <c r="H197" s="76">
        <v>12</v>
      </c>
      <c r="I197" s="76">
        <v>12</v>
      </c>
      <c r="J197" s="93">
        <v>12</v>
      </c>
      <c r="K197" s="93">
        <v>12</v>
      </c>
    </row>
    <row r="198" spans="1:11" ht="29.25" customHeight="1">
      <c r="A198" s="143"/>
      <c r="B198" s="70" t="s">
        <v>242</v>
      </c>
      <c r="C198" s="203"/>
      <c r="D198" s="76">
        <v>29.3</v>
      </c>
      <c r="E198" s="76">
        <v>40</v>
      </c>
      <c r="F198" s="76">
        <v>31</v>
      </c>
      <c r="G198" s="76">
        <f t="shared" si="51"/>
        <v>74</v>
      </c>
      <c r="H198" s="76">
        <v>14</v>
      </c>
      <c r="I198" s="76">
        <v>20</v>
      </c>
      <c r="J198" s="93">
        <v>20</v>
      </c>
      <c r="K198" s="93">
        <v>20</v>
      </c>
    </row>
    <row r="199" spans="1:11" ht="29.25" customHeight="1">
      <c r="A199" s="143"/>
      <c r="B199" s="70" t="s">
        <v>318</v>
      </c>
      <c r="C199" s="203"/>
      <c r="D199" s="76">
        <v>0.6</v>
      </c>
      <c r="E199" s="76">
        <v>0</v>
      </c>
      <c r="F199" s="76">
        <v>8</v>
      </c>
      <c r="G199" s="76">
        <f t="shared" si="51"/>
        <v>56</v>
      </c>
      <c r="H199" s="76">
        <v>14</v>
      </c>
      <c r="I199" s="76">
        <v>14</v>
      </c>
      <c r="J199" s="93">
        <v>14</v>
      </c>
      <c r="K199" s="93">
        <v>14</v>
      </c>
    </row>
    <row r="200" spans="1:11" ht="24.75" customHeight="1">
      <c r="A200" s="110" t="s">
        <v>666</v>
      </c>
      <c r="B200" s="96" t="s">
        <v>1</v>
      </c>
      <c r="C200" s="112">
        <v>1012</v>
      </c>
      <c r="D200" s="113">
        <v>39.9</v>
      </c>
      <c r="E200" s="113">
        <v>50</v>
      </c>
      <c r="F200" s="113">
        <v>27.2</v>
      </c>
      <c r="G200" s="113">
        <f t="shared" si="51"/>
        <v>30</v>
      </c>
      <c r="H200" s="113">
        <v>7</v>
      </c>
      <c r="I200" s="113">
        <v>8</v>
      </c>
      <c r="J200" s="114">
        <v>7</v>
      </c>
      <c r="K200" s="114">
        <v>8</v>
      </c>
    </row>
    <row r="201" spans="1:11" ht="24.75" customHeight="1">
      <c r="A201" s="110" t="s">
        <v>667</v>
      </c>
      <c r="B201" s="138" t="s">
        <v>687</v>
      </c>
      <c r="C201" s="112">
        <v>1013</v>
      </c>
      <c r="D201" s="113">
        <v>8.8000000000000007</v>
      </c>
      <c r="E201" s="113">
        <v>11</v>
      </c>
      <c r="F201" s="113">
        <v>6.7</v>
      </c>
      <c r="G201" s="113">
        <f t="shared" si="51"/>
        <v>6.6</v>
      </c>
      <c r="H201" s="113">
        <v>1.5</v>
      </c>
      <c r="I201" s="113">
        <v>1.8</v>
      </c>
      <c r="J201" s="114">
        <v>1.5</v>
      </c>
      <c r="K201" s="114">
        <v>1.8</v>
      </c>
    </row>
    <row r="202" spans="1:11" ht="24.75" customHeight="1">
      <c r="A202" s="110" t="s">
        <v>668</v>
      </c>
      <c r="B202" s="96" t="s">
        <v>751</v>
      </c>
      <c r="C202" s="112">
        <v>1015</v>
      </c>
      <c r="D202" s="113">
        <f>D204+D205+D206+D207+D209+D210</f>
        <v>105.60000000000001</v>
      </c>
      <c r="E202" s="113">
        <v>14</v>
      </c>
      <c r="F202" s="113">
        <f>F203+F204+F205+F206+F207+F208+F209+F210</f>
        <v>45.1</v>
      </c>
      <c r="G202" s="113">
        <f>G203+G204+G205+G206+G207+G209+G210</f>
        <v>152</v>
      </c>
      <c r="H202" s="113">
        <f>H203+H204+H205+H206+H207+H209+H210</f>
        <v>0.5</v>
      </c>
      <c r="I202" s="113">
        <f>I203+I204+I205+I206+I207+I209+I210</f>
        <v>65.5</v>
      </c>
      <c r="J202" s="114">
        <f>J203+J204+J205+J206+J207+J209+J210</f>
        <v>20.5</v>
      </c>
      <c r="K202" s="114">
        <f>K203+K204+K205+K206+K207+K209+K210</f>
        <v>65.5</v>
      </c>
    </row>
    <row r="203" spans="1:11" ht="30.75" customHeight="1">
      <c r="A203" s="110"/>
      <c r="B203" s="70" t="s">
        <v>358</v>
      </c>
      <c r="C203" s="203"/>
      <c r="D203" s="76"/>
      <c r="E203" s="76">
        <v>2</v>
      </c>
      <c r="F203" s="76"/>
      <c r="G203" s="77">
        <f>SUM(H203:K203)</f>
        <v>0</v>
      </c>
      <c r="H203" s="76"/>
      <c r="I203" s="76"/>
      <c r="J203" s="93"/>
      <c r="K203" s="93"/>
    </row>
    <row r="204" spans="1:11" ht="29.25" customHeight="1">
      <c r="A204" s="143"/>
      <c r="B204" s="70" t="s">
        <v>378</v>
      </c>
      <c r="C204" s="203"/>
      <c r="D204" s="76">
        <v>18.2</v>
      </c>
      <c r="E204" s="76"/>
      <c r="F204" s="76">
        <v>5.4</v>
      </c>
      <c r="G204" s="76">
        <f>H204+I204+J204+K204</f>
        <v>90</v>
      </c>
      <c r="H204" s="76"/>
      <c r="I204" s="76">
        <v>45</v>
      </c>
      <c r="J204" s="93"/>
      <c r="K204" s="93">
        <v>45</v>
      </c>
    </row>
    <row r="205" spans="1:11" ht="30.75" customHeight="1">
      <c r="A205" s="143"/>
      <c r="B205" s="70" t="s">
        <v>320</v>
      </c>
      <c r="C205" s="203"/>
      <c r="D205" s="76">
        <v>0.3</v>
      </c>
      <c r="E205" s="76"/>
      <c r="F205" s="76"/>
      <c r="G205" s="76">
        <f t="shared" ref="G205:G210" si="52">H205+I205+J205+K205</f>
        <v>2</v>
      </c>
      <c r="H205" s="76">
        <v>0.5</v>
      </c>
      <c r="I205" s="76">
        <v>0.5</v>
      </c>
      <c r="J205" s="93">
        <v>0.5</v>
      </c>
      <c r="K205" s="93">
        <v>0.5</v>
      </c>
    </row>
    <row r="206" spans="1:11" ht="30.75" customHeight="1">
      <c r="A206" s="143"/>
      <c r="B206" s="70" t="s">
        <v>250</v>
      </c>
      <c r="C206" s="203"/>
      <c r="D206" s="76">
        <v>70</v>
      </c>
      <c r="E206" s="76">
        <v>12</v>
      </c>
      <c r="F206" s="76">
        <v>31.6</v>
      </c>
      <c r="G206" s="76">
        <f t="shared" si="52"/>
        <v>60</v>
      </c>
      <c r="H206" s="76"/>
      <c r="I206" s="76">
        <v>20</v>
      </c>
      <c r="J206" s="93">
        <v>20</v>
      </c>
      <c r="K206" s="93">
        <v>20</v>
      </c>
    </row>
    <row r="207" spans="1:11" ht="29.25" customHeight="1">
      <c r="A207" s="143"/>
      <c r="B207" s="70" t="s">
        <v>305</v>
      </c>
      <c r="C207" s="203"/>
      <c r="D207" s="76">
        <v>8</v>
      </c>
      <c r="E207" s="76"/>
      <c r="F207" s="76"/>
      <c r="G207" s="76">
        <f t="shared" si="52"/>
        <v>0</v>
      </c>
      <c r="H207" s="76"/>
      <c r="I207" s="76"/>
      <c r="J207" s="93"/>
      <c r="K207" s="93"/>
    </row>
    <row r="208" spans="1:11" ht="30.75" customHeight="1">
      <c r="A208" s="143"/>
      <c r="B208" s="70" t="s">
        <v>392</v>
      </c>
      <c r="C208" s="203"/>
      <c r="D208" s="76"/>
      <c r="E208" s="76"/>
      <c r="F208" s="76">
        <v>4.2</v>
      </c>
      <c r="G208" s="76">
        <f t="shared" si="52"/>
        <v>0</v>
      </c>
      <c r="H208" s="76"/>
      <c r="I208" s="76"/>
      <c r="J208" s="93"/>
      <c r="K208" s="93"/>
    </row>
    <row r="209" spans="1:11" ht="23.25" customHeight="1">
      <c r="A209" s="143"/>
      <c r="B209" s="70" t="s">
        <v>321</v>
      </c>
      <c r="C209" s="203"/>
      <c r="D209" s="76">
        <v>3.9</v>
      </c>
      <c r="E209" s="76"/>
      <c r="F209" s="76">
        <v>2</v>
      </c>
      <c r="G209" s="76">
        <f t="shared" si="52"/>
        <v>0</v>
      </c>
      <c r="H209" s="76"/>
      <c r="I209" s="76"/>
      <c r="J209" s="93"/>
      <c r="K209" s="93"/>
    </row>
    <row r="210" spans="1:11" ht="30.75" customHeight="1">
      <c r="A210" s="143"/>
      <c r="B210" s="70" t="s">
        <v>322</v>
      </c>
      <c r="C210" s="203"/>
      <c r="D210" s="76">
        <v>5.2</v>
      </c>
      <c r="E210" s="76"/>
      <c r="F210" s="76">
        <v>1.9</v>
      </c>
      <c r="G210" s="76">
        <f t="shared" si="52"/>
        <v>0</v>
      </c>
      <c r="H210" s="76"/>
      <c r="I210" s="76"/>
      <c r="J210" s="93"/>
      <c r="K210" s="93"/>
    </row>
    <row r="211" spans="1:11" ht="24.75" customHeight="1">
      <c r="A211" s="143" t="s">
        <v>352</v>
      </c>
      <c r="B211" s="141" t="s">
        <v>182</v>
      </c>
      <c r="C211" s="148">
        <v>1020</v>
      </c>
      <c r="D211" s="125">
        <f>D212+D220</f>
        <v>383.20000000000005</v>
      </c>
      <c r="E211" s="125">
        <f>E212+E220</f>
        <v>96.9</v>
      </c>
      <c r="F211" s="125">
        <f>F212+F220</f>
        <v>126.1</v>
      </c>
      <c r="G211" s="125">
        <f>H211+I211+J211+K211</f>
        <v>147.4</v>
      </c>
      <c r="H211" s="125">
        <f>H212+H220</f>
        <v>72.400000000000006</v>
      </c>
      <c r="I211" s="125">
        <f>I212+I220</f>
        <v>24.5</v>
      </c>
      <c r="J211" s="126">
        <f>J212+J220</f>
        <v>29</v>
      </c>
      <c r="K211" s="126">
        <f>K212+K220</f>
        <v>21.5</v>
      </c>
    </row>
    <row r="212" spans="1:11" ht="24.75" customHeight="1">
      <c r="A212" s="110" t="s">
        <v>353</v>
      </c>
      <c r="B212" s="96" t="s">
        <v>239</v>
      </c>
      <c r="C212" s="112">
        <v>1021</v>
      </c>
      <c r="D212" s="113">
        <f>D214+D215+D216+D217+D219</f>
        <v>191.3</v>
      </c>
      <c r="E212" s="113">
        <f>E214+E215</f>
        <v>19</v>
      </c>
      <c r="F212" s="113">
        <f>F213+F214+F215+F216+F217+F219</f>
        <v>70.599999999999994</v>
      </c>
      <c r="G212" s="125">
        <f>H212+I212+J212+K212</f>
        <v>78</v>
      </c>
      <c r="H212" s="113">
        <f>H213+H214+H215+H216+H217+H219+H218</f>
        <v>20.5</v>
      </c>
      <c r="I212" s="113">
        <f>I213+I214+I215+I216+I217+I218+I219</f>
        <v>20.5</v>
      </c>
      <c r="J212" s="114">
        <f>J213+J214+J215+J216+J217+J219+J218</f>
        <v>18.5</v>
      </c>
      <c r="K212" s="114">
        <f>K213+K214+K215+K216+K217+K219+K218</f>
        <v>18.5</v>
      </c>
    </row>
    <row r="213" spans="1:11" ht="29.25" customHeight="1">
      <c r="A213" s="110"/>
      <c r="B213" s="70" t="s">
        <v>359</v>
      </c>
      <c r="C213" s="203"/>
      <c r="D213" s="76"/>
      <c r="E213" s="76"/>
      <c r="F213" s="76">
        <v>13</v>
      </c>
      <c r="G213" s="76">
        <f>H213+I213+J213+K213</f>
        <v>0</v>
      </c>
      <c r="H213" s="76"/>
      <c r="I213" s="76"/>
      <c r="J213" s="93"/>
      <c r="K213" s="93"/>
    </row>
    <row r="214" spans="1:11" ht="29.25" customHeight="1">
      <c r="A214" s="110"/>
      <c r="B214" s="70" t="s">
        <v>323</v>
      </c>
      <c r="C214" s="203"/>
      <c r="D214" s="76">
        <v>7.7</v>
      </c>
      <c r="E214" s="76">
        <v>10</v>
      </c>
      <c r="F214" s="76">
        <v>0.6</v>
      </c>
      <c r="G214" s="76">
        <f t="shared" ref="G214:G216" si="53">H214+I214+J214+K214</f>
        <v>16</v>
      </c>
      <c r="H214" s="76">
        <v>4</v>
      </c>
      <c r="I214" s="76">
        <v>4</v>
      </c>
      <c r="J214" s="93">
        <v>4</v>
      </c>
      <c r="K214" s="93">
        <v>4</v>
      </c>
    </row>
    <row r="215" spans="1:11" ht="26.25" customHeight="1">
      <c r="A215" s="110"/>
      <c r="B215" s="70" t="s">
        <v>259</v>
      </c>
      <c r="C215" s="203"/>
      <c r="D215" s="76">
        <v>2.2000000000000002</v>
      </c>
      <c r="E215" s="76">
        <v>9</v>
      </c>
      <c r="F215" s="76">
        <v>1.8</v>
      </c>
      <c r="G215" s="76">
        <f t="shared" si="53"/>
        <v>4</v>
      </c>
      <c r="H215" s="76">
        <v>2</v>
      </c>
      <c r="I215" s="76">
        <v>2</v>
      </c>
      <c r="J215" s="93"/>
      <c r="K215" s="93"/>
    </row>
    <row r="216" spans="1:11" ht="30.75" customHeight="1">
      <c r="A216" s="110"/>
      <c r="B216" s="70" t="s">
        <v>324</v>
      </c>
      <c r="C216" s="203"/>
      <c r="D216" s="76">
        <v>4.5999999999999996</v>
      </c>
      <c r="E216" s="76"/>
      <c r="F216" s="76">
        <v>2</v>
      </c>
      <c r="G216" s="76">
        <f t="shared" si="53"/>
        <v>0</v>
      </c>
      <c r="H216" s="76"/>
      <c r="I216" s="76"/>
      <c r="J216" s="93"/>
      <c r="K216" s="93"/>
    </row>
    <row r="217" spans="1:11" ht="24.75" customHeight="1">
      <c r="A217" s="110"/>
      <c r="B217" s="70" t="s">
        <v>317</v>
      </c>
      <c r="C217" s="203"/>
      <c r="D217" s="76">
        <v>142.6</v>
      </c>
      <c r="E217" s="76"/>
      <c r="F217" s="76">
        <v>36.200000000000003</v>
      </c>
      <c r="G217" s="76">
        <f>H217+I217+J217+K217</f>
        <v>28</v>
      </c>
      <c r="H217" s="76">
        <v>7</v>
      </c>
      <c r="I217" s="76">
        <v>7</v>
      </c>
      <c r="J217" s="93">
        <v>7</v>
      </c>
      <c r="K217" s="93">
        <v>7</v>
      </c>
    </row>
    <row r="218" spans="1:11" ht="26.25" customHeight="1">
      <c r="A218" s="110"/>
      <c r="B218" s="70" t="s">
        <v>743</v>
      </c>
      <c r="C218" s="203"/>
      <c r="D218" s="76"/>
      <c r="E218" s="76"/>
      <c r="F218" s="76"/>
      <c r="G218" s="76">
        <f>H218+I218+J218+K218</f>
        <v>2</v>
      </c>
      <c r="H218" s="76">
        <v>0.5</v>
      </c>
      <c r="I218" s="76">
        <v>0.5</v>
      </c>
      <c r="J218" s="93">
        <v>0.5</v>
      </c>
      <c r="K218" s="93">
        <v>0.5</v>
      </c>
    </row>
    <row r="219" spans="1:11" ht="27.75" customHeight="1">
      <c r="A219" s="110"/>
      <c r="B219" s="70" t="s">
        <v>242</v>
      </c>
      <c r="C219" s="203"/>
      <c r="D219" s="76">
        <v>34.200000000000003</v>
      </c>
      <c r="E219" s="76"/>
      <c r="F219" s="76">
        <v>17</v>
      </c>
      <c r="G219" s="76">
        <f>H219+I219+J219+K219</f>
        <v>28</v>
      </c>
      <c r="H219" s="76">
        <v>7</v>
      </c>
      <c r="I219" s="76">
        <v>7</v>
      </c>
      <c r="J219" s="93">
        <v>7</v>
      </c>
      <c r="K219" s="93">
        <v>7</v>
      </c>
    </row>
    <row r="220" spans="1:11" ht="24.75" customHeight="1">
      <c r="A220" s="110" t="s">
        <v>669</v>
      </c>
      <c r="B220" s="96" t="s">
        <v>173</v>
      </c>
      <c r="C220" s="112">
        <v>1025</v>
      </c>
      <c r="D220" s="113">
        <f>D223+D222+D224+D225+D226+D227+D228+D229+D230+D231+D232+D233+D234+D235+D236+D237+D238+D239+D240+D241+D242</f>
        <v>191.90000000000003</v>
      </c>
      <c r="E220" s="113">
        <f>E222+E223+E224+E225+E226+E227+E228+E229+E230+E231+E232+E233+E234+E235+E236+E237+E238+E239+E240+E241+E242</f>
        <v>77.900000000000006</v>
      </c>
      <c r="F220" s="113">
        <f>F221+F222+F223+F224+F225+F226+F227+F228+F229+F230+F231+F232+F233+F234+F235+F236+F237+F238+F239+F240+F241+F242</f>
        <v>55.5</v>
      </c>
      <c r="G220" s="113">
        <f>H220+I220+J220+K220</f>
        <v>69.400000000000006</v>
      </c>
      <c r="H220" s="113">
        <f>H222+H223+H224+H225+H226+H227+H228+H229+H230+H231+H232+H233+H234+H235+H236+H237+H238+H239+H240+H241+H242</f>
        <v>51.9</v>
      </c>
      <c r="I220" s="113">
        <f>I222+I223+I224+I225+I226+I227+I228+I229+I230+I231+I232+I233+I234+I235+I236+I237+I238+I239+I240+I241+I242</f>
        <v>4</v>
      </c>
      <c r="J220" s="114">
        <f>J222+J223+J224+J225+J226+J227+J228+J229+J230+J231+J232+J233+J234+J235+J236+J237+J238+J239+J240+J241+J242</f>
        <v>10.5</v>
      </c>
      <c r="K220" s="114">
        <f>K222+K223+K224+K225+K226+K227+K228+K229+K230+K231+K232+K233+K234+K235+K236+K237+K238+K239+K240+K241</f>
        <v>3</v>
      </c>
    </row>
    <row r="221" spans="1:11" ht="27.75" customHeight="1">
      <c r="A221" s="110"/>
      <c r="B221" s="70" t="s">
        <v>393</v>
      </c>
      <c r="C221" s="203"/>
      <c r="D221" s="76"/>
      <c r="E221" s="76"/>
      <c r="F221" s="76">
        <v>1</v>
      </c>
      <c r="G221" s="77">
        <v>0</v>
      </c>
      <c r="H221" s="76"/>
      <c r="I221" s="76"/>
      <c r="J221" s="93"/>
      <c r="K221" s="93"/>
    </row>
    <row r="222" spans="1:11" ht="27.75" customHeight="1">
      <c r="A222" s="143"/>
      <c r="B222" s="70" t="s">
        <v>273</v>
      </c>
      <c r="C222" s="203"/>
      <c r="D222" s="76">
        <v>14.5</v>
      </c>
      <c r="E222" s="76">
        <v>12</v>
      </c>
      <c r="F222" s="76">
        <v>7</v>
      </c>
      <c r="G222" s="77">
        <v>0</v>
      </c>
      <c r="H222" s="76"/>
      <c r="I222" s="76"/>
      <c r="J222" s="93"/>
      <c r="K222" s="93"/>
    </row>
    <row r="223" spans="1:11" ht="27.75" customHeight="1">
      <c r="A223" s="143"/>
      <c r="B223" s="70" t="s">
        <v>274</v>
      </c>
      <c r="C223" s="203"/>
      <c r="D223" s="76">
        <v>8.5</v>
      </c>
      <c r="E223" s="76"/>
      <c r="F223" s="76">
        <v>11</v>
      </c>
      <c r="G223" s="77">
        <v>0</v>
      </c>
      <c r="H223" s="76"/>
      <c r="I223" s="76"/>
      <c r="J223" s="93"/>
      <c r="K223" s="93"/>
    </row>
    <row r="224" spans="1:11" ht="29.25" customHeight="1">
      <c r="A224" s="143"/>
      <c r="B224" s="70" t="s">
        <v>325</v>
      </c>
      <c r="C224" s="203"/>
      <c r="D224" s="76">
        <v>6.3</v>
      </c>
      <c r="E224" s="76">
        <v>18.899999999999999</v>
      </c>
      <c r="F224" s="76">
        <v>5.8</v>
      </c>
      <c r="G224" s="77">
        <v>0</v>
      </c>
      <c r="H224" s="76"/>
      <c r="I224" s="76"/>
      <c r="J224" s="93"/>
      <c r="K224" s="93"/>
    </row>
    <row r="225" spans="1:11" ht="29.25" customHeight="1">
      <c r="A225" s="143"/>
      <c r="B225" s="70" t="s">
        <v>326</v>
      </c>
      <c r="C225" s="203"/>
      <c r="D225" s="76">
        <v>8.9</v>
      </c>
      <c r="E225" s="76"/>
      <c r="F225" s="76"/>
      <c r="G225" s="77">
        <v>0</v>
      </c>
      <c r="H225" s="76"/>
      <c r="I225" s="76"/>
      <c r="J225" s="93"/>
      <c r="K225" s="93"/>
    </row>
    <row r="226" spans="1:11" ht="29.25" customHeight="1">
      <c r="A226" s="143"/>
      <c r="B226" s="70" t="s">
        <v>270</v>
      </c>
      <c r="C226" s="203"/>
      <c r="D226" s="76">
        <v>1.9</v>
      </c>
      <c r="E226" s="76"/>
      <c r="F226" s="76">
        <v>5</v>
      </c>
      <c r="G226" s="77">
        <v>0</v>
      </c>
      <c r="H226" s="76"/>
      <c r="I226" s="76"/>
      <c r="J226" s="93"/>
      <c r="K226" s="93"/>
    </row>
    <row r="227" spans="1:11" ht="27.75" customHeight="1">
      <c r="A227" s="143"/>
      <c r="B227" s="70" t="s">
        <v>307</v>
      </c>
      <c r="C227" s="203"/>
      <c r="D227" s="76">
        <v>2.4</v>
      </c>
      <c r="E227" s="76"/>
      <c r="F227" s="76"/>
      <c r="G227" s="77">
        <v>0</v>
      </c>
      <c r="H227" s="76"/>
      <c r="I227" s="76"/>
      <c r="J227" s="93"/>
      <c r="K227" s="93"/>
    </row>
    <row r="228" spans="1:11" ht="30.75" customHeight="1">
      <c r="A228" s="143"/>
      <c r="B228" s="70" t="s">
        <v>310</v>
      </c>
      <c r="C228" s="203"/>
      <c r="D228" s="76">
        <v>3.6</v>
      </c>
      <c r="E228" s="76"/>
      <c r="F228" s="76"/>
      <c r="G228" s="77">
        <v>0</v>
      </c>
      <c r="H228" s="76"/>
      <c r="I228" s="76"/>
      <c r="J228" s="93"/>
      <c r="K228" s="93"/>
    </row>
    <row r="229" spans="1:11" ht="29.25" customHeight="1">
      <c r="A229" s="143"/>
      <c r="B229" s="70" t="s">
        <v>342</v>
      </c>
      <c r="C229" s="203"/>
      <c r="D229" s="76">
        <v>25</v>
      </c>
      <c r="E229" s="76"/>
      <c r="F229" s="76">
        <v>15</v>
      </c>
      <c r="G229" s="77">
        <v>0</v>
      </c>
      <c r="H229" s="76"/>
      <c r="I229" s="76"/>
      <c r="J229" s="93"/>
      <c r="K229" s="93"/>
    </row>
    <row r="230" spans="1:11" ht="27.75" customHeight="1">
      <c r="A230" s="143"/>
      <c r="B230" s="70" t="s">
        <v>343</v>
      </c>
      <c r="C230" s="203"/>
      <c r="D230" s="76">
        <v>35.700000000000003</v>
      </c>
      <c r="E230" s="76"/>
      <c r="F230" s="76">
        <v>5</v>
      </c>
      <c r="G230" s="77">
        <v>0</v>
      </c>
      <c r="H230" s="76"/>
      <c r="I230" s="76"/>
      <c r="J230" s="93"/>
      <c r="K230" s="93"/>
    </row>
    <row r="231" spans="1:11" ht="29.25" customHeight="1">
      <c r="A231" s="143"/>
      <c r="B231" s="70" t="s">
        <v>344</v>
      </c>
      <c r="C231" s="203"/>
      <c r="D231" s="76">
        <v>2.4</v>
      </c>
      <c r="E231" s="76">
        <v>6</v>
      </c>
      <c r="F231" s="76"/>
      <c r="G231" s="77">
        <v>0</v>
      </c>
      <c r="H231" s="76"/>
      <c r="I231" s="76"/>
      <c r="J231" s="93"/>
      <c r="K231" s="93"/>
    </row>
    <row r="232" spans="1:11" ht="27.75" customHeight="1">
      <c r="A232" s="143"/>
      <c r="B232" s="70" t="s">
        <v>345</v>
      </c>
      <c r="C232" s="203"/>
      <c r="D232" s="76">
        <v>3.2</v>
      </c>
      <c r="E232" s="76"/>
      <c r="F232" s="76"/>
      <c r="G232" s="77">
        <v>0</v>
      </c>
      <c r="H232" s="76"/>
      <c r="I232" s="76"/>
      <c r="J232" s="93"/>
      <c r="K232" s="93"/>
    </row>
    <row r="233" spans="1:11" ht="29.25" customHeight="1">
      <c r="A233" s="143"/>
      <c r="B233" s="70" t="s">
        <v>346</v>
      </c>
      <c r="C233" s="203"/>
      <c r="D233" s="76">
        <v>0.4</v>
      </c>
      <c r="E233" s="76"/>
      <c r="F233" s="76">
        <v>0.5</v>
      </c>
      <c r="G233" s="77">
        <v>0</v>
      </c>
      <c r="H233" s="76"/>
      <c r="I233" s="76"/>
      <c r="J233" s="93"/>
      <c r="K233" s="93"/>
    </row>
    <row r="234" spans="1:11" ht="29.25" customHeight="1">
      <c r="A234" s="143"/>
      <c r="B234" s="70" t="s">
        <v>347</v>
      </c>
      <c r="C234" s="203"/>
      <c r="D234" s="76">
        <v>8.9</v>
      </c>
      <c r="E234" s="76">
        <v>9</v>
      </c>
      <c r="F234" s="76">
        <v>3.7</v>
      </c>
      <c r="G234" s="77">
        <v>0</v>
      </c>
      <c r="H234" s="76"/>
      <c r="I234" s="76"/>
      <c r="J234" s="93"/>
      <c r="K234" s="93"/>
    </row>
    <row r="235" spans="1:11" ht="27.75" customHeight="1">
      <c r="A235" s="143"/>
      <c r="B235" s="70" t="s">
        <v>267</v>
      </c>
      <c r="C235" s="203"/>
      <c r="D235" s="76">
        <v>1.9</v>
      </c>
      <c r="E235" s="76">
        <v>2</v>
      </c>
      <c r="F235" s="76"/>
      <c r="G235" s="76">
        <f>H235+I235+J235+K235</f>
        <v>6</v>
      </c>
      <c r="H235" s="76"/>
      <c r="I235" s="76">
        <v>3</v>
      </c>
      <c r="J235" s="93"/>
      <c r="K235" s="93">
        <v>3</v>
      </c>
    </row>
    <row r="236" spans="1:11" ht="29.25" customHeight="1">
      <c r="A236" s="143"/>
      <c r="B236" s="70" t="s">
        <v>329</v>
      </c>
      <c r="C236" s="203"/>
      <c r="D236" s="76">
        <v>45.8</v>
      </c>
      <c r="E236" s="76">
        <v>24</v>
      </c>
      <c r="F236" s="76"/>
      <c r="G236" s="76">
        <v>0</v>
      </c>
      <c r="H236" s="76"/>
      <c r="I236" s="76"/>
      <c r="J236" s="93"/>
      <c r="K236" s="93"/>
    </row>
    <row r="237" spans="1:11" ht="29.25" customHeight="1">
      <c r="A237" s="143"/>
      <c r="B237" s="70" t="s">
        <v>365</v>
      </c>
      <c r="C237" s="203"/>
      <c r="D237" s="76">
        <v>0.4</v>
      </c>
      <c r="E237" s="76"/>
      <c r="F237" s="76"/>
      <c r="G237" s="76">
        <f>H237+I237+J237+K237</f>
        <v>1</v>
      </c>
      <c r="H237" s="76"/>
      <c r="I237" s="76">
        <v>1</v>
      </c>
      <c r="J237" s="93"/>
      <c r="K237" s="93"/>
    </row>
    <row r="238" spans="1:11" ht="27.75" customHeight="1">
      <c r="A238" s="143"/>
      <c r="B238" s="70" t="s">
        <v>348</v>
      </c>
      <c r="C238" s="203"/>
      <c r="D238" s="76">
        <v>6</v>
      </c>
      <c r="E238" s="76">
        <v>6</v>
      </c>
      <c r="F238" s="76"/>
      <c r="G238" s="76">
        <f>H238+I238+J238+K238</f>
        <v>6.5</v>
      </c>
      <c r="H238" s="76"/>
      <c r="I238" s="76"/>
      <c r="J238" s="93">
        <v>6.5</v>
      </c>
      <c r="K238" s="93"/>
    </row>
    <row r="239" spans="1:11" ht="29.25" customHeight="1">
      <c r="A239" s="143"/>
      <c r="B239" s="70" t="s">
        <v>309</v>
      </c>
      <c r="C239" s="203"/>
      <c r="D239" s="76">
        <v>1.4</v>
      </c>
      <c r="E239" s="76"/>
      <c r="F239" s="76">
        <v>1.5</v>
      </c>
      <c r="G239" s="76">
        <f>H239+I239+J239+K239</f>
        <v>0</v>
      </c>
      <c r="H239" s="76"/>
      <c r="I239" s="76"/>
      <c r="J239" s="93"/>
      <c r="K239" s="93"/>
    </row>
    <row r="240" spans="1:11" ht="30.75" customHeight="1">
      <c r="A240" s="143"/>
      <c r="B240" s="70" t="s">
        <v>295</v>
      </c>
      <c r="C240" s="203"/>
      <c r="D240" s="76"/>
      <c r="E240" s="76"/>
      <c r="F240" s="76"/>
      <c r="G240" s="76">
        <f>H240</f>
        <v>49.9</v>
      </c>
      <c r="H240" s="76">
        <v>49.9</v>
      </c>
      <c r="I240" s="76"/>
      <c r="J240" s="93"/>
      <c r="K240" s="93"/>
    </row>
    <row r="241" spans="1:11" ht="32.25" customHeight="1">
      <c r="A241" s="143"/>
      <c r="B241" s="70" t="s">
        <v>349</v>
      </c>
      <c r="C241" s="203"/>
      <c r="D241" s="76">
        <v>2.2000000000000002</v>
      </c>
      <c r="E241" s="76"/>
      <c r="F241" s="76"/>
      <c r="G241" s="76">
        <f>H241+I241+J241+K241</f>
        <v>6</v>
      </c>
      <c r="H241" s="76">
        <v>2</v>
      </c>
      <c r="I241" s="76"/>
      <c r="J241" s="93">
        <v>4</v>
      </c>
      <c r="K241" s="93"/>
    </row>
    <row r="242" spans="1:11" ht="27.75" customHeight="1">
      <c r="A242" s="143"/>
      <c r="B242" s="137" t="s">
        <v>335</v>
      </c>
      <c r="C242" s="75"/>
      <c r="D242" s="76">
        <v>12.5</v>
      </c>
      <c r="E242" s="76"/>
      <c r="F242" s="76"/>
      <c r="G242" s="77">
        <v>0</v>
      </c>
      <c r="H242" s="76"/>
      <c r="I242" s="76"/>
      <c r="J242" s="93"/>
      <c r="K242" s="93"/>
    </row>
    <row r="243" spans="1:11" ht="24.75" customHeight="1">
      <c r="A243" s="143" t="s">
        <v>670</v>
      </c>
      <c r="B243" s="151" t="s">
        <v>350</v>
      </c>
      <c r="C243" s="148">
        <v>1030</v>
      </c>
      <c r="D243" s="125">
        <v>9.1999999999999993</v>
      </c>
      <c r="E243" s="76">
        <v>0</v>
      </c>
      <c r="F243" s="76">
        <v>0</v>
      </c>
      <c r="G243" s="77">
        <v>0</v>
      </c>
      <c r="H243" s="76">
        <v>0</v>
      </c>
      <c r="I243" s="76">
        <v>0</v>
      </c>
      <c r="J243" s="93">
        <v>0</v>
      </c>
      <c r="K243" s="93">
        <v>0</v>
      </c>
    </row>
    <row r="244" spans="1:11" ht="30.75" customHeight="1">
      <c r="A244" s="110" t="s">
        <v>744</v>
      </c>
      <c r="B244" s="138" t="s">
        <v>350</v>
      </c>
      <c r="C244" s="112">
        <v>1035</v>
      </c>
      <c r="D244" s="113">
        <v>9.1999999999999993</v>
      </c>
      <c r="E244" s="113">
        <v>0</v>
      </c>
      <c r="F244" s="113">
        <v>0</v>
      </c>
      <c r="G244" s="125">
        <v>0</v>
      </c>
      <c r="H244" s="113">
        <v>0</v>
      </c>
      <c r="I244" s="113">
        <v>0</v>
      </c>
      <c r="J244" s="114">
        <v>0</v>
      </c>
      <c r="K244" s="114">
        <v>0</v>
      </c>
    </row>
    <row r="245" spans="1:11" ht="52.5" customHeight="1">
      <c r="A245" s="143"/>
      <c r="B245" s="70" t="s">
        <v>284</v>
      </c>
      <c r="C245" s="203"/>
      <c r="D245" s="76">
        <v>9.1999999999999993</v>
      </c>
      <c r="E245" s="76"/>
      <c r="F245" s="76"/>
      <c r="G245" s="77">
        <v>0</v>
      </c>
      <c r="H245" s="76"/>
      <c r="I245" s="76"/>
      <c r="J245" s="93"/>
      <c r="K245" s="93"/>
    </row>
    <row r="246" spans="1:11" ht="76.5" customHeight="1">
      <c r="A246" s="336" t="s">
        <v>339</v>
      </c>
      <c r="B246" s="334" t="s">
        <v>355</v>
      </c>
      <c r="C246" s="203"/>
      <c r="D246" s="77">
        <f>D248</f>
        <v>863.6</v>
      </c>
      <c r="E246" s="77">
        <f t="shared" ref="E246:K246" si="54">E248</f>
        <v>0</v>
      </c>
      <c r="F246" s="77">
        <f t="shared" si="54"/>
        <v>0</v>
      </c>
      <c r="G246" s="77">
        <f t="shared" si="54"/>
        <v>0</v>
      </c>
      <c r="H246" s="77">
        <f t="shared" si="54"/>
        <v>0</v>
      </c>
      <c r="I246" s="77">
        <f t="shared" si="54"/>
        <v>0</v>
      </c>
      <c r="J246" s="77">
        <f t="shared" si="54"/>
        <v>0</v>
      </c>
      <c r="K246" s="77">
        <f t="shared" si="54"/>
        <v>0</v>
      </c>
    </row>
    <row r="247" spans="1:11" ht="28.5" customHeight="1">
      <c r="A247" s="143"/>
      <c r="B247" s="108" t="s">
        <v>176</v>
      </c>
      <c r="C247" s="203"/>
      <c r="D247" s="125"/>
      <c r="E247" s="113"/>
      <c r="F247" s="76"/>
      <c r="G247" s="77"/>
      <c r="H247" s="76"/>
      <c r="I247" s="76"/>
      <c r="J247" s="93"/>
      <c r="K247" s="93"/>
    </row>
    <row r="248" spans="1:11" ht="48" customHeight="1">
      <c r="A248" s="143" t="s">
        <v>671</v>
      </c>
      <c r="B248" s="140" t="s">
        <v>180</v>
      </c>
      <c r="C248" s="148">
        <v>1010</v>
      </c>
      <c r="D248" s="125">
        <f>D249</f>
        <v>863.6</v>
      </c>
      <c r="E248" s="125">
        <v>0</v>
      </c>
      <c r="F248" s="125">
        <v>0</v>
      </c>
      <c r="G248" s="125">
        <v>0</v>
      </c>
      <c r="H248" s="125">
        <v>0</v>
      </c>
      <c r="I248" s="125">
        <v>0</v>
      </c>
      <c r="J248" s="126">
        <v>0</v>
      </c>
      <c r="K248" s="126">
        <v>0</v>
      </c>
    </row>
    <row r="249" spans="1:11" ht="31.5" customHeight="1">
      <c r="A249" s="110" t="s">
        <v>672</v>
      </c>
      <c r="B249" s="96" t="s">
        <v>239</v>
      </c>
      <c r="C249" s="112">
        <v>1011</v>
      </c>
      <c r="D249" s="113">
        <f>D250+D251</f>
        <v>863.6</v>
      </c>
      <c r="E249" s="113">
        <v>0</v>
      </c>
      <c r="F249" s="113">
        <v>0</v>
      </c>
      <c r="G249" s="113">
        <v>0</v>
      </c>
      <c r="H249" s="113">
        <v>0</v>
      </c>
      <c r="I249" s="113">
        <v>0</v>
      </c>
      <c r="J249" s="114">
        <v>0</v>
      </c>
      <c r="K249" s="114">
        <v>0</v>
      </c>
    </row>
    <row r="250" spans="1:11" ht="31.5" customHeight="1">
      <c r="A250" s="143"/>
      <c r="B250" s="70" t="s">
        <v>241</v>
      </c>
      <c r="C250" s="203"/>
      <c r="D250" s="76">
        <v>127.6</v>
      </c>
      <c r="E250" s="76"/>
      <c r="F250" s="76"/>
      <c r="G250" s="77">
        <v>0</v>
      </c>
      <c r="H250" s="76"/>
      <c r="I250" s="76"/>
      <c r="J250" s="93"/>
      <c r="K250" s="93"/>
    </row>
    <row r="251" spans="1:11" ht="33" customHeight="1">
      <c r="A251" s="143"/>
      <c r="B251" s="70" t="s">
        <v>719</v>
      </c>
      <c r="C251" s="203"/>
      <c r="D251" s="76">
        <v>736</v>
      </c>
      <c r="E251" s="76"/>
      <c r="F251" s="76"/>
      <c r="G251" s="77">
        <v>0</v>
      </c>
      <c r="H251" s="76"/>
      <c r="I251" s="76"/>
      <c r="J251" s="93"/>
      <c r="K251" s="93"/>
    </row>
    <row r="252" spans="1:11" ht="46.5" customHeight="1">
      <c r="A252" s="336" t="s">
        <v>354</v>
      </c>
      <c r="B252" s="334" t="s">
        <v>136</v>
      </c>
      <c r="C252" s="71"/>
      <c r="D252" s="77">
        <f>SUM(D254)</f>
        <v>0</v>
      </c>
      <c r="E252" s="77">
        <f t="shared" ref="E252:K252" si="55">SUM(E254)</f>
        <v>24</v>
      </c>
      <c r="F252" s="77">
        <f t="shared" si="55"/>
        <v>0</v>
      </c>
      <c r="G252" s="77">
        <f t="shared" si="55"/>
        <v>0</v>
      </c>
      <c r="H252" s="77">
        <f t="shared" si="55"/>
        <v>0</v>
      </c>
      <c r="I252" s="77">
        <f t="shared" si="55"/>
        <v>0</v>
      </c>
      <c r="J252" s="77">
        <f t="shared" si="55"/>
        <v>0</v>
      </c>
      <c r="K252" s="77">
        <f t="shared" si="55"/>
        <v>0</v>
      </c>
    </row>
    <row r="253" spans="1:11" ht="30" customHeight="1">
      <c r="A253" s="143"/>
      <c r="B253" s="108" t="s">
        <v>176</v>
      </c>
      <c r="C253" s="71"/>
      <c r="D253" s="125"/>
      <c r="E253" s="125"/>
      <c r="F253" s="76"/>
      <c r="G253" s="77"/>
      <c r="H253" s="76"/>
      <c r="I253" s="76"/>
      <c r="J253" s="93"/>
      <c r="K253" s="93"/>
    </row>
    <row r="254" spans="1:11" ht="34.5" customHeight="1">
      <c r="A254" s="143" t="s">
        <v>745</v>
      </c>
      <c r="B254" s="141" t="s">
        <v>182</v>
      </c>
      <c r="C254" s="148">
        <v>1020</v>
      </c>
      <c r="D254" s="125">
        <f>SUM(D255)</f>
        <v>0</v>
      </c>
      <c r="E254" s="125">
        <f>E255</f>
        <v>24</v>
      </c>
      <c r="F254" s="125">
        <v>0</v>
      </c>
      <c r="G254" s="125">
        <f>H254+I254+J254+K254</f>
        <v>0</v>
      </c>
      <c r="H254" s="125">
        <f t="shared" ref="H254:K254" si="56">H255</f>
        <v>0</v>
      </c>
      <c r="I254" s="125">
        <f t="shared" si="56"/>
        <v>0</v>
      </c>
      <c r="J254" s="126">
        <f t="shared" si="56"/>
        <v>0</v>
      </c>
      <c r="K254" s="126">
        <f t="shared" si="56"/>
        <v>0</v>
      </c>
    </row>
    <row r="255" spans="1:11" ht="31.5" customHeight="1">
      <c r="A255" s="110" t="s">
        <v>746</v>
      </c>
      <c r="B255" s="108" t="s">
        <v>297</v>
      </c>
      <c r="C255" s="112">
        <v>1025</v>
      </c>
      <c r="D255" s="113">
        <f>SUM(D256)</f>
        <v>0</v>
      </c>
      <c r="E255" s="113">
        <f>E256</f>
        <v>24</v>
      </c>
      <c r="F255" s="125">
        <v>0</v>
      </c>
      <c r="G255" s="125">
        <f>H255+I255+J255+K255</f>
        <v>0</v>
      </c>
      <c r="H255" s="113">
        <v>0</v>
      </c>
      <c r="I255" s="113">
        <v>0</v>
      </c>
      <c r="J255" s="114">
        <v>0</v>
      </c>
      <c r="K255" s="114">
        <v>0</v>
      </c>
    </row>
    <row r="256" spans="1:11" ht="27.75" customHeight="1">
      <c r="A256" s="143"/>
      <c r="B256" s="70" t="s">
        <v>336</v>
      </c>
      <c r="C256" s="203"/>
      <c r="D256" s="76"/>
      <c r="E256" s="76">
        <v>24</v>
      </c>
      <c r="F256" s="125"/>
      <c r="G256" s="77">
        <f>H256+I256+J256+K256</f>
        <v>0</v>
      </c>
      <c r="H256" s="76"/>
      <c r="I256" s="76"/>
      <c r="J256" s="93"/>
      <c r="K256" s="93"/>
    </row>
    <row r="257" spans="1:11" ht="48" customHeight="1">
      <c r="A257" s="336" t="s">
        <v>360</v>
      </c>
      <c r="B257" s="334" t="s">
        <v>364</v>
      </c>
      <c r="C257" s="71"/>
      <c r="D257" s="77">
        <f>SUM(D259)</f>
        <v>0</v>
      </c>
      <c r="E257" s="77">
        <f>E259</f>
        <v>53</v>
      </c>
      <c r="F257" s="77">
        <f>F259</f>
        <v>4.0999999999999996</v>
      </c>
      <c r="G257" s="77">
        <f>SUM(H257:K257)</f>
        <v>28</v>
      </c>
      <c r="H257" s="77">
        <f>H259</f>
        <v>7</v>
      </c>
      <c r="I257" s="77">
        <f t="shared" ref="I257:K257" si="57">I259</f>
        <v>7</v>
      </c>
      <c r="J257" s="77">
        <f t="shared" si="57"/>
        <v>7</v>
      </c>
      <c r="K257" s="77">
        <f t="shared" si="57"/>
        <v>7</v>
      </c>
    </row>
    <row r="258" spans="1:11" ht="31.5" customHeight="1">
      <c r="A258" s="143"/>
      <c r="B258" s="108" t="s">
        <v>176</v>
      </c>
      <c r="C258" s="71"/>
      <c r="D258" s="125"/>
      <c r="E258" s="125"/>
      <c r="F258" s="125"/>
      <c r="G258" s="125"/>
      <c r="H258" s="125"/>
      <c r="I258" s="125"/>
      <c r="J258" s="126"/>
      <c r="K258" s="126"/>
    </row>
    <row r="259" spans="1:11" ht="42" customHeight="1">
      <c r="A259" s="143" t="s">
        <v>747</v>
      </c>
      <c r="B259" s="141" t="s">
        <v>182</v>
      </c>
      <c r="C259" s="148">
        <v>1020</v>
      </c>
      <c r="D259" s="125">
        <f>SUM(D260,D262)</f>
        <v>0</v>
      </c>
      <c r="E259" s="125">
        <f>E260</f>
        <v>53</v>
      </c>
      <c r="F259" s="125">
        <f>F262</f>
        <v>4.0999999999999996</v>
      </c>
      <c r="G259" s="125">
        <f>H259+I259+J259+K259</f>
        <v>28</v>
      </c>
      <c r="H259" s="125">
        <f>H260+H262</f>
        <v>7</v>
      </c>
      <c r="I259" s="125">
        <f>I260+I262</f>
        <v>7</v>
      </c>
      <c r="J259" s="126">
        <f>J260+J262</f>
        <v>7</v>
      </c>
      <c r="K259" s="126">
        <f>K260+K262</f>
        <v>7</v>
      </c>
    </row>
    <row r="260" spans="1:11" ht="34.5" customHeight="1">
      <c r="A260" s="110" t="s">
        <v>748</v>
      </c>
      <c r="B260" s="96" t="s">
        <v>239</v>
      </c>
      <c r="C260" s="112">
        <v>1021</v>
      </c>
      <c r="D260" s="113">
        <f>SUM(D261)</f>
        <v>0</v>
      </c>
      <c r="E260" s="113">
        <f t="shared" ref="E260:F260" si="58">SUM(E261)</f>
        <v>53</v>
      </c>
      <c r="F260" s="113">
        <f t="shared" si="58"/>
        <v>0</v>
      </c>
      <c r="G260" s="113">
        <f>H260+I260+J260+K260</f>
        <v>20</v>
      </c>
      <c r="H260" s="113">
        <f>H261</f>
        <v>5</v>
      </c>
      <c r="I260" s="113">
        <f>I261</f>
        <v>5</v>
      </c>
      <c r="J260" s="114">
        <f>J261</f>
        <v>5</v>
      </c>
      <c r="K260" s="114">
        <f>K261</f>
        <v>5</v>
      </c>
    </row>
    <row r="261" spans="1:11" ht="34.5" customHeight="1">
      <c r="A261" s="110"/>
      <c r="B261" s="70" t="s">
        <v>359</v>
      </c>
      <c r="C261" s="203"/>
      <c r="D261" s="76"/>
      <c r="E261" s="76">
        <v>53</v>
      </c>
      <c r="F261" s="76"/>
      <c r="G261" s="76">
        <f>H261+I261+J261+K261</f>
        <v>20</v>
      </c>
      <c r="H261" s="76">
        <v>5</v>
      </c>
      <c r="I261" s="76">
        <v>5</v>
      </c>
      <c r="J261" s="93">
        <v>5</v>
      </c>
      <c r="K261" s="93">
        <v>5</v>
      </c>
    </row>
    <row r="262" spans="1:11" ht="36" customHeight="1">
      <c r="A262" s="110" t="s">
        <v>749</v>
      </c>
      <c r="B262" s="108" t="s">
        <v>297</v>
      </c>
      <c r="C262" s="112">
        <v>1025</v>
      </c>
      <c r="D262" s="113">
        <f>SUM(D263)</f>
        <v>0</v>
      </c>
      <c r="E262" s="113">
        <f>SUM(E263)</f>
        <v>0</v>
      </c>
      <c r="F262" s="113">
        <f>F263</f>
        <v>4.0999999999999996</v>
      </c>
      <c r="G262" s="113">
        <f>H262+I262+J262+K262</f>
        <v>8</v>
      </c>
      <c r="H262" s="113">
        <f>H263</f>
        <v>2</v>
      </c>
      <c r="I262" s="113">
        <f>I263</f>
        <v>2</v>
      </c>
      <c r="J262" s="114">
        <f>J263</f>
        <v>2</v>
      </c>
      <c r="K262" s="114">
        <f>K263</f>
        <v>2</v>
      </c>
    </row>
    <row r="263" spans="1:11" ht="33" customHeight="1">
      <c r="A263" s="110"/>
      <c r="B263" s="70" t="s">
        <v>336</v>
      </c>
      <c r="C263" s="203"/>
      <c r="D263" s="76"/>
      <c r="E263" s="76"/>
      <c r="F263" s="76">
        <v>4.0999999999999996</v>
      </c>
      <c r="G263" s="76">
        <f>H263+I263+J263+K263</f>
        <v>8</v>
      </c>
      <c r="H263" s="76">
        <v>2</v>
      </c>
      <c r="I263" s="76">
        <v>2</v>
      </c>
      <c r="J263" s="93">
        <v>2</v>
      </c>
      <c r="K263" s="93">
        <v>2</v>
      </c>
    </row>
    <row r="264" spans="1:11" ht="43.5" customHeight="1">
      <c r="A264" s="336" t="s">
        <v>361</v>
      </c>
      <c r="B264" s="334" t="s">
        <v>799</v>
      </c>
      <c r="C264" s="343"/>
      <c r="D264" s="77">
        <f>D266+D278</f>
        <v>801.9</v>
      </c>
      <c r="E264" s="77">
        <f t="shared" ref="E264:K264" si="59">E266+E275+E285</f>
        <v>0</v>
      </c>
      <c r="F264" s="77">
        <f>F266+F278</f>
        <v>1026.5999999999999</v>
      </c>
      <c r="G264" s="77">
        <f t="shared" si="0"/>
        <v>0</v>
      </c>
      <c r="H264" s="77">
        <f t="shared" si="59"/>
        <v>0</v>
      </c>
      <c r="I264" s="77">
        <f t="shared" si="59"/>
        <v>0</v>
      </c>
      <c r="J264" s="77">
        <f t="shared" si="59"/>
        <v>0</v>
      </c>
      <c r="K264" s="77">
        <f t="shared" si="59"/>
        <v>0</v>
      </c>
    </row>
    <row r="265" spans="1:11" ht="30" customHeight="1">
      <c r="A265" s="110"/>
      <c r="B265" s="108" t="s">
        <v>176</v>
      </c>
      <c r="C265" s="71"/>
      <c r="D265" s="77"/>
      <c r="E265" s="77"/>
      <c r="F265" s="77"/>
      <c r="G265" s="77"/>
      <c r="H265" s="77"/>
      <c r="I265" s="77"/>
      <c r="J265" s="92"/>
      <c r="K265" s="92"/>
    </row>
    <row r="266" spans="1:11" ht="44.25" customHeight="1">
      <c r="A266" s="143" t="s">
        <v>362</v>
      </c>
      <c r="B266" s="140" t="s">
        <v>180</v>
      </c>
      <c r="C266" s="148">
        <v>1010</v>
      </c>
      <c r="D266" s="125">
        <f>SUM(D267,D275)</f>
        <v>667.9</v>
      </c>
      <c r="E266" s="125">
        <f>SUM(E267,E275)</f>
        <v>0</v>
      </c>
      <c r="F266" s="125">
        <f>F267+F275</f>
        <v>1017.3</v>
      </c>
      <c r="G266" s="125">
        <v>0</v>
      </c>
      <c r="H266" s="125">
        <v>0</v>
      </c>
      <c r="I266" s="125">
        <v>0</v>
      </c>
      <c r="J266" s="125">
        <v>0</v>
      </c>
      <c r="K266" s="125">
        <v>0</v>
      </c>
    </row>
    <row r="267" spans="1:11" ht="38.25" customHeight="1">
      <c r="A267" s="110" t="s">
        <v>673</v>
      </c>
      <c r="B267" s="96" t="s">
        <v>239</v>
      </c>
      <c r="C267" s="112">
        <v>1011</v>
      </c>
      <c r="D267" s="113">
        <f>SUM(D268:D274)</f>
        <v>624</v>
      </c>
      <c r="E267" s="113">
        <f>SUM(E268:E274)</f>
        <v>0</v>
      </c>
      <c r="F267" s="113">
        <f>F268+F269+F270+F271+F272+F273+F274</f>
        <v>1017.3</v>
      </c>
      <c r="G267" s="125">
        <v>0</v>
      </c>
      <c r="H267" s="125">
        <v>0</v>
      </c>
      <c r="I267" s="125">
        <v>0</v>
      </c>
      <c r="J267" s="125">
        <v>0</v>
      </c>
      <c r="K267" s="125">
        <v>0</v>
      </c>
    </row>
    <row r="268" spans="1:11" ht="31.5" customHeight="1">
      <c r="A268" s="110"/>
      <c r="B268" s="101" t="s">
        <v>719</v>
      </c>
      <c r="C268" s="203"/>
      <c r="D268" s="76">
        <v>474.2</v>
      </c>
      <c r="E268" s="76"/>
      <c r="F268" s="76">
        <v>989</v>
      </c>
      <c r="G268" s="125">
        <v>0</v>
      </c>
      <c r="H268" s="125"/>
      <c r="I268" s="125"/>
      <c r="J268" s="125"/>
      <c r="K268" s="125"/>
    </row>
    <row r="269" spans="1:11" ht="34.5" customHeight="1">
      <c r="A269" s="110"/>
      <c r="B269" s="101" t="s">
        <v>241</v>
      </c>
      <c r="C269" s="203"/>
      <c r="D269" s="76">
        <v>4.4000000000000004</v>
      </c>
      <c r="E269" s="76"/>
      <c r="F269" s="76">
        <v>2.2999999999999998</v>
      </c>
      <c r="G269" s="125">
        <v>0</v>
      </c>
      <c r="H269" s="125"/>
      <c r="I269" s="125"/>
      <c r="J269" s="125"/>
      <c r="K269" s="125"/>
    </row>
    <row r="270" spans="1:11" ht="31.5" customHeight="1">
      <c r="A270" s="110"/>
      <c r="B270" s="101" t="s">
        <v>242</v>
      </c>
      <c r="C270" s="203"/>
      <c r="D270" s="76">
        <v>77.7</v>
      </c>
      <c r="E270" s="76"/>
      <c r="F270" s="76">
        <v>2.2000000000000002</v>
      </c>
      <c r="G270" s="125">
        <v>0</v>
      </c>
      <c r="H270" s="125"/>
      <c r="I270" s="125"/>
      <c r="J270" s="125"/>
      <c r="K270" s="125"/>
    </row>
    <row r="271" spans="1:11" ht="29.25" customHeight="1">
      <c r="A271" s="110"/>
      <c r="B271" s="101" t="s">
        <v>395</v>
      </c>
      <c r="C271" s="203"/>
      <c r="D271" s="76">
        <v>67.099999999999994</v>
      </c>
      <c r="E271" s="76"/>
      <c r="F271" s="76">
        <v>12</v>
      </c>
      <c r="G271" s="125">
        <v>0</v>
      </c>
      <c r="H271" s="125"/>
      <c r="I271" s="125"/>
      <c r="J271" s="125"/>
      <c r="K271" s="125"/>
    </row>
    <row r="272" spans="1:11" ht="29.25" customHeight="1">
      <c r="A272" s="110"/>
      <c r="B272" s="101" t="s">
        <v>359</v>
      </c>
      <c r="C272" s="127"/>
      <c r="D272" s="76"/>
      <c r="E272" s="76"/>
      <c r="F272" s="76">
        <v>9</v>
      </c>
      <c r="G272" s="125">
        <v>0</v>
      </c>
      <c r="H272" s="125"/>
      <c r="I272" s="125"/>
      <c r="J272" s="125"/>
      <c r="K272" s="125"/>
    </row>
    <row r="273" spans="1:11" ht="29.25" customHeight="1">
      <c r="A273" s="110"/>
      <c r="B273" s="101" t="s">
        <v>357</v>
      </c>
      <c r="C273" s="127"/>
      <c r="D273" s="76"/>
      <c r="E273" s="76"/>
      <c r="F273" s="76">
        <v>1.8</v>
      </c>
      <c r="G273" s="125">
        <v>0</v>
      </c>
      <c r="H273" s="125"/>
      <c r="I273" s="125"/>
      <c r="J273" s="125"/>
      <c r="K273" s="125"/>
    </row>
    <row r="274" spans="1:11" ht="24.75" customHeight="1">
      <c r="A274" s="110"/>
      <c r="B274" s="153" t="s">
        <v>327</v>
      </c>
      <c r="C274" s="127"/>
      <c r="D274" s="76">
        <v>0.6</v>
      </c>
      <c r="E274" s="76"/>
      <c r="F274" s="76">
        <v>1</v>
      </c>
      <c r="G274" s="125">
        <v>0</v>
      </c>
      <c r="H274" s="125"/>
      <c r="I274" s="125"/>
      <c r="J274" s="125"/>
      <c r="K274" s="125"/>
    </row>
    <row r="275" spans="1:11" ht="30.75" customHeight="1">
      <c r="A275" s="132" t="s">
        <v>674</v>
      </c>
      <c r="B275" s="96" t="s">
        <v>319</v>
      </c>
      <c r="C275" s="5">
        <v>1015</v>
      </c>
      <c r="D275" s="113">
        <f>SUM(D276:D277)</f>
        <v>43.900000000000006</v>
      </c>
      <c r="E275" s="113">
        <f t="shared" ref="E275:F275" si="60">SUM(E276:E277)</f>
        <v>0</v>
      </c>
      <c r="F275" s="113">
        <f t="shared" si="60"/>
        <v>0</v>
      </c>
      <c r="G275" s="125">
        <v>0</v>
      </c>
      <c r="H275" s="125">
        <v>0</v>
      </c>
      <c r="I275" s="125">
        <v>0</v>
      </c>
      <c r="J275" s="125">
        <v>0</v>
      </c>
      <c r="K275" s="125">
        <v>0</v>
      </c>
    </row>
    <row r="276" spans="1:11" ht="30.75" customHeight="1">
      <c r="A276" s="110"/>
      <c r="B276" s="153" t="s">
        <v>250</v>
      </c>
      <c r="C276" s="203"/>
      <c r="D276" s="76">
        <v>43.7</v>
      </c>
      <c r="E276" s="76"/>
      <c r="F276" s="76"/>
      <c r="G276" s="125">
        <v>0</v>
      </c>
      <c r="H276" s="125"/>
      <c r="I276" s="125"/>
      <c r="J276" s="125"/>
      <c r="K276" s="125"/>
    </row>
    <row r="277" spans="1:11" ht="30.75" customHeight="1">
      <c r="A277" s="110"/>
      <c r="B277" s="153" t="s">
        <v>328</v>
      </c>
      <c r="C277" s="203"/>
      <c r="D277" s="76">
        <v>0.2</v>
      </c>
      <c r="E277" s="76"/>
      <c r="F277" s="76"/>
      <c r="G277" s="125">
        <v>0</v>
      </c>
      <c r="H277" s="125">
        <v>0</v>
      </c>
      <c r="I277" s="125">
        <v>0</v>
      </c>
      <c r="J277" s="125">
        <v>0</v>
      </c>
      <c r="K277" s="125">
        <v>0</v>
      </c>
    </row>
    <row r="278" spans="1:11" ht="30.75" customHeight="1">
      <c r="A278" s="143" t="s">
        <v>363</v>
      </c>
      <c r="B278" s="141" t="s">
        <v>182</v>
      </c>
      <c r="C278" s="148">
        <v>1020</v>
      </c>
      <c r="D278" s="125">
        <f>D279+D285</f>
        <v>134</v>
      </c>
      <c r="E278" s="125">
        <f>E279+E285</f>
        <v>0</v>
      </c>
      <c r="F278" s="125">
        <f>F279+F285</f>
        <v>9.3000000000000007</v>
      </c>
      <c r="G278" s="125">
        <v>0</v>
      </c>
      <c r="H278" s="125">
        <v>0</v>
      </c>
      <c r="I278" s="125">
        <v>0</v>
      </c>
      <c r="J278" s="125">
        <v>0</v>
      </c>
      <c r="K278" s="125">
        <v>0</v>
      </c>
    </row>
    <row r="279" spans="1:11" ht="30.75" customHeight="1">
      <c r="A279" s="110" t="s">
        <v>675</v>
      </c>
      <c r="B279" s="96" t="s">
        <v>239</v>
      </c>
      <c r="C279" s="112">
        <v>1021</v>
      </c>
      <c r="D279" s="113">
        <f>SUM(D280:D284)</f>
        <v>72.099999999999994</v>
      </c>
      <c r="E279" s="113">
        <f>SUM(E280:E284)</f>
        <v>0</v>
      </c>
      <c r="F279" s="113">
        <f>F280+F281+F282+F283+F284</f>
        <v>8.3000000000000007</v>
      </c>
      <c r="G279" s="125">
        <v>0</v>
      </c>
      <c r="H279" s="125">
        <v>0</v>
      </c>
      <c r="I279" s="125">
        <v>0</v>
      </c>
      <c r="J279" s="125">
        <v>0</v>
      </c>
      <c r="K279" s="125">
        <v>0</v>
      </c>
    </row>
    <row r="280" spans="1:11" ht="30.75" customHeight="1">
      <c r="A280" s="110"/>
      <c r="B280" s="70" t="s">
        <v>323</v>
      </c>
      <c r="C280" s="203"/>
      <c r="D280" s="76">
        <v>4.7</v>
      </c>
      <c r="E280" s="76"/>
      <c r="F280" s="76"/>
      <c r="G280" s="125">
        <v>0</v>
      </c>
      <c r="H280" s="125"/>
      <c r="I280" s="125"/>
      <c r="J280" s="125"/>
      <c r="K280" s="125"/>
    </row>
    <row r="281" spans="1:11" ht="30.75" customHeight="1">
      <c r="A281" s="110"/>
      <c r="B281" s="70" t="s">
        <v>259</v>
      </c>
      <c r="C281" s="203"/>
      <c r="D281" s="76">
        <v>12.9</v>
      </c>
      <c r="E281" s="76"/>
      <c r="F281" s="76">
        <v>2</v>
      </c>
      <c r="G281" s="125">
        <v>0</v>
      </c>
      <c r="H281" s="125"/>
      <c r="I281" s="125"/>
      <c r="J281" s="125"/>
      <c r="K281" s="125"/>
    </row>
    <row r="282" spans="1:11" ht="30.75" customHeight="1">
      <c r="A282" s="110"/>
      <c r="B282" s="70" t="s">
        <v>359</v>
      </c>
      <c r="C282" s="203"/>
      <c r="D282" s="76"/>
      <c r="E282" s="76"/>
      <c r="F282" s="76">
        <v>1</v>
      </c>
      <c r="G282" s="125">
        <v>0</v>
      </c>
      <c r="H282" s="125"/>
      <c r="I282" s="125"/>
      <c r="J282" s="125"/>
      <c r="K282" s="125"/>
    </row>
    <row r="283" spans="1:11" ht="30.75" customHeight="1">
      <c r="A283" s="110"/>
      <c r="B283" s="70" t="s">
        <v>242</v>
      </c>
      <c r="C283" s="203"/>
      <c r="D283" s="76">
        <v>29.2</v>
      </c>
      <c r="E283" s="76"/>
      <c r="F283" s="76">
        <v>1.5</v>
      </c>
      <c r="G283" s="125">
        <v>0</v>
      </c>
      <c r="H283" s="125"/>
      <c r="I283" s="125"/>
      <c r="J283" s="125"/>
      <c r="K283" s="125"/>
    </row>
    <row r="284" spans="1:11" ht="24.75" customHeight="1">
      <c r="A284" s="110"/>
      <c r="B284" s="70" t="s">
        <v>394</v>
      </c>
      <c r="C284" s="203"/>
      <c r="D284" s="76">
        <v>25.3</v>
      </c>
      <c r="E284" s="76"/>
      <c r="F284" s="76">
        <v>3.8</v>
      </c>
      <c r="G284" s="125">
        <v>0</v>
      </c>
      <c r="H284" s="125"/>
      <c r="I284" s="125"/>
      <c r="J284" s="125"/>
      <c r="K284" s="125"/>
    </row>
    <row r="285" spans="1:11" ht="30" customHeight="1">
      <c r="A285" s="110" t="s">
        <v>750</v>
      </c>
      <c r="B285" s="108" t="s">
        <v>297</v>
      </c>
      <c r="C285" s="112">
        <v>1025</v>
      </c>
      <c r="D285" s="113">
        <f>D286+D287+D288+D289+D290+D291+D292+D293</f>
        <v>61.900000000000006</v>
      </c>
      <c r="E285" s="113">
        <f>E286+E287+E288+E289+E290+E291+E292+E293</f>
        <v>0</v>
      </c>
      <c r="F285" s="113">
        <f>F286+F287+F288+F289+F290+F291+F292+F293</f>
        <v>1</v>
      </c>
      <c r="G285" s="125">
        <v>0</v>
      </c>
      <c r="H285" s="125">
        <v>0</v>
      </c>
      <c r="I285" s="125">
        <v>0</v>
      </c>
      <c r="J285" s="125">
        <v>0</v>
      </c>
      <c r="K285" s="125">
        <v>0</v>
      </c>
    </row>
    <row r="286" spans="1:11" ht="30" customHeight="1">
      <c r="A286" s="110"/>
      <c r="B286" s="153" t="s">
        <v>329</v>
      </c>
      <c r="C286" s="203"/>
      <c r="D286" s="76">
        <v>5.2</v>
      </c>
      <c r="E286" s="76"/>
      <c r="F286" s="76"/>
      <c r="G286" s="125">
        <v>0</v>
      </c>
      <c r="H286" s="125"/>
      <c r="I286" s="125"/>
      <c r="J286" s="125"/>
      <c r="K286" s="125"/>
    </row>
    <row r="287" spans="1:11" ht="30" customHeight="1">
      <c r="A287" s="110"/>
      <c r="B287" s="153" t="s">
        <v>330</v>
      </c>
      <c r="C287" s="203"/>
      <c r="D287" s="76">
        <v>3.6</v>
      </c>
      <c r="E287" s="76"/>
      <c r="F287" s="76"/>
      <c r="G287" s="125">
        <v>0</v>
      </c>
      <c r="H287" s="125"/>
      <c r="I287" s="125"/>
      <c r="J287" s="125"/>
      <c r="K287" s="125"/>
    </row>
    <row r="288" spans="1:11" ht="30" customHeight="1">
      <c r="A288" s="110"/>
      <c r="B288" s="153" t="s">
        <v>331</v>
      </c>
      <c r="C288" s="203"/>
      <c r="D288" s="76">
        <v>1.6</v>
      </c>
      <c r="E288" s="76"/>
      <c r="F288" s="76"/>
      <c r="G288" s="125">
        <v>0</v>
      </c>
      <c r="H288" s="125"/>
      <c r="I288" s="125"/>
      <c r="J288" s="125"/>
      <c r="K288" s="125"/>
    </row>
    <row r="289" spans="1:11" ht="30" customHeight="1">
      <c r="A289" s="110"/>
      <c r="B289" s="153" t="s">
        <v>332</v>
      </c>
      <c r="C289" s="203"/>
      <c r="D289" s="76">
        <v>4.5</v>
      </c>
      <c r="E289" s="76"/>
      <c r="F289" s="76"/>
      <c r="G289" s="125">
        <v>0</v>
      </c>
      <c r="H289" s="125"/>
      <c r="I289" s="125"/>
      <c r="J289" s="125"/>
      <c r="K289" s="125"/>
    </row>
    <row r="290" spans="1:11" ht="30" customHeight="1">
      <c r="A290" s="110"/>
      <c r="B290" s="153" t="s">
        <v>333</v>
      </c>
      <c r="C290" s="203"/>
      <c r="D290" s="76">
        <v>18.100000000000001</v>
      </c>
      <c r="E290" s="76"/>
      <c r="F290" s="76"/>
      <c r="G290" s="125">
        <v>0</v>
      </c>
      <c r="H290" s="125"/>
      <c r="I290" s="125"/>
      <c r="J290" s="125"/>
      <c r="K290" s="125"/>
    </row>
    <row r="291" spans="1:11" ht="30" customHeight="1">
      <c r="A291" s="110"/>
      <c r="B291" s="153" t="s">
        <v>334</v>
      </c>
      <c r="C291" s="203"/>
      <c r="D291" s="76">
        <v>21.1</v>
      </c>
      <c r="E291" s="76"/>
      <c r="F291" s="76"/>
      <c r="G291" s="125">
        <v>0</v>
      </c>
      <c r="H291" s="125"/>
      <c r="I291" s="125"/>
      <c r="J291" s="125"/>
      <c r="K291" s="125"/>
    </row>
    <row r="292" spans="1:11" ht="30" customHeight="1">
      <c r="A292" s="110"/>
      <c r="B292" s="153" t="s">
        <v>335</v>
      </c>
      <c r="C292" s="203"/>
      <c r="D292" s="76">
        <v>3.6</v>
      </c>
      <c r="E292" s="76"/>
      <c r="F292" s="76">
        <v>0.3</v>
      </c>
      <c r="G292" s="125">
        <v>0</v>
      </c>
      <c r="H292" s="125"/>
      <c r="I292" s="125"/>
      <c r="J292" s="125"/>
      <c r="K292" s="125"/>
    </row>
    <row r="293" spans="1:11" ht="30" customHeight="1">
      <c r="A293" s="110"/>
      <c r="B293" s="153" t="s">
        <v>336</v>
      </c>
      <c r="C293" s="203"/>
      <c r="D293" s="76">
        <v>4.2</v>
      </c>
      <c r="E293" s="76"/>
      <c r="F293" s="76">
        <v>0.7</v>
      </c>
      <c r="G293" s="125">
        <v>0</v>
      </c>
      <c r="H293" s="125"/>
      <c r="I293" s="125"/>
      <c r="J293" s="125"/>
      <c r="K293" s="125"/>
    </row>
    <row r="294" spans="1:11" ht="43.5" customHeight="1">
      <c r="A294" s="336" t="s">
        <v>676</v>
      </c>
      <c r="B294" s="334" t="s">
        <v>338</v>
      </c>
      <c r="C294" s="112"/>
      <c r="D294" s="77">
        <f>D296</f>
        <v>227.5</v>
      </c>
      <c r="E294" s="77">
        <f t="shared" ref="E294:K294" si="61">E296</f>
        <v>0</v>
      </c>
      <c r="F294" s="77">
        <f t="shared" si="61"/>
        <v>0</v>
      </c>
      <c r="G294" s="77">
        <f t="shared" si="61"/>
        <v>0</v>
      </c>
      <c r="H294" s="77">
        <f t="shared" si="61"/>
        <v>0</v>
      </c>
      <c r="I294" s="77">
        <f t="shared" si="61"/>
        <v>0</v>
      </c>
      <c r="J294" s="77">
        <f t="shared" si="61"/>
        <v>0</v>
      </c>
      <c r="K294" s="77">
        <f t="shared" si="61"/>
        <v>0</v>
      </c>
    </row>
    <row r="295" spans="1:11" ht="30" customHeight="1">
      <c r="A295" s="110"/>
      <c r="B295" s="108" t="s">
        <v>176</v>
      </c>
      <c r="C295" s="112"/>
      <c r="D295" s="113"/>
      <c r="E295" s="113"/>
      <c r="F295" s="113"/>
      <c r="G295" s="125"/>
      <c r="H295" s="113"/>
      <c r="I295" s="113"/>
      <c r="J295" s="114"/>
      <c r="K295" s="114"/>
    </row>
    <row r="296" spans="1:11" ht="45" customHeight="1">
      <c r="A296" s="143" t="s">
        <v>677</v>
      </c>
      <c r="B296" s="140" t="s">
        <v>180</v>
      </c>
      <c r="C296" s="148">
        <v>1010</v>
      </c>
      <c r="D296" s="125">
        <f>D297</f>
        <v>227.5</v>
      </c>
      <c r="E296" s="125">
        <f>E297</f>
        <v>0</v>
      </c>
      <c r="F296" s="125">
        <v>0</v>
      </c>
      <c r="G296" s="125">
        <v>0</v>
      </c>
      <c r="H296" s="125">
        <v>0</v>
      </c>
      <c r="I296" s="125">
        <v>0</v>
      </c>
      <c r="J296" s="125">
        <v>0</v>
      </c>
      <c r="K296" s="125">
        <v>0</v>
      </c>
    </row>
    <row r="297" spans="1:11" ht="30" customHeight="1">
      <c r="A297" s="110" t="s">
        <v>678</v>
      </c>
      <c r="B297" s="96" t="s">
        <v>239</v>
      </c>
      <c r="C297" s="112">
        <v>1011</v>
      </c>
      <c r="D297" s="113">
        <f>D298+D299</f>
        <v>227.5</v>
      </c>
      <c r="E297" s="113">
        <f>E298+E299</f>
        <v>0</v>
      </c>
      <c r="F297" s="125">
        <v>0</v>
      </c>
      <c r="G297" s="125">
        <v>0</v>
      </c>
      <c r="H297" s="125">
        <v>0</v>
      </c>
      <c r="I297" s="125">
        <v>0</v>
      </c>
      <c r="J297" s="125">
        <v>0</v>
      </c>
      <c r="K297" s="125">
        <v>0</v>
      </c>
    </row>
    <row r="298" spans="1:11" ht="30" customHeight="1">
      <c r="A298" s="110"/>
      <c r="B298" s="153" t="s">
        <v>241</v>
      </c>
      <c r="C298" s="203"/>
      <c r="D298" s="76">
        <v>43</v>
      </c>
      <c r="E298" s="76"/>
      <c r="F298" s="125">
        <v>0</v>
      </c>
      <c r="G298" s="125">
        <v>0</v>
      </c>
      <c r="H298" s="125"/>
      <c r="I298" s="125"/>
      <c r="J298" s="125"/>
      <c r="K298" s="125"/>
    </row>
    <row r="299" spans="1:11" ht="30" customHeight="1">
      <c r="A299" s="110"/>
      <c r="B299" s="153" t="s">
        <v>719</v>
      </c>
      <c r="C299" s="203"/>
      <c r="D299" s="76">
        <v>184.5</v>
      </c>
      <c r="E299" s="76"/>
      <c r="F299" s="125">
        <v>0</v>
      </c>
      <c r="G299" s="125">
        <v>0</v>
      </c>
      <c r="H299" s="125"/>
      <c r="I299" s="125"/>
      <c r="J299" s="125"/>
      <c r="K299" s="125"/>
    </row>
    <row r="300" spans="1:11" ht="30" customHeight="1">
      <c r="A300" s="336" t="s">
        <v>679</v>
      </c>
      <c r="B300" s="335" t="s">
        <v>800</v>
      </c>
      <c r="C300" s="203"/>
      <c r="D300" s="77">
        <f>D301+D304</f>
        <v>1886.7</v>
      </c>
      <c r="E300" s="77">
        <f>E301+E304</f>
        <v>2404</v>
      </c>
      <c r="F300" s="77">
        <f>F301+F304</f>
        <v>2371.6</v>
      </c>
      <c r="G300" s="77">
        <f>H300+I300+J300+K300</f>
        <v>2600</v>
      </c>
      <c r="H300" s="77">
        <f>H302+H305</f>
        <v>650</v>
      </c>
      <c r="I300" s="77">
        <f>I302+I305</f>
        <v>650</v>
      </c>
      <c r="J300" s="92">
        <f>J302+J305</f>
        <v>650</v>
      </c>
      <c r="K300" s="92">
        <f>K302+K305</f>
        <v>650</v>
      </c>
    </row>
    <row r="301" spans="1:11" ht="45" customHeight="1">
      <c r="A301" s="143" t="s">
        <v>680</v>
      </c>
      <c r="B301" s="140" t="s">
        <v>180</v>
      </c>
      <c r="C301" s="148">
        <v>1010</v>
      </c>
      <c r="D301" s="125">
        <v>1599.7</v>
      </c>
      <c r="E301" s="125">
        <f>E302</f>
        <v>2104</v>
      </c>
      <c r="F301" s="125">
        <f>F302</f>
        <v>1863.3</v>
      </c>
      <c r="G301" s="125">
        <f>H301+I301+J301+K301</f>
        <v>2300</v>
      </c>
      <c r="H301" s="125">
        <f>H302</f>
        <v>575</v>
      </c>
      <c r="I301" s="125">
        <f>I302</f>
        <v>575</v>
      </c>
      <c r="J301" s="126">
        <f>J302</f>
        <v>575</v>
      </c>
      <c r="K301" s="126">
        <f>K302</f>
        <v>575</v>
      </c>
    </row>
    <row r="302" spans="1:11" ht="34.5" customHeight="1">
      <c r="A302" s="110" t="s">
        <v>681</v>
      </c>
      <c r="B302" s="111" t="s">
        <v>340</v>
      </c>
      <c r="C302" s="112">
        <v>1014</v>
      </c>
      <c r="D302" s="113">
        <v>1599.7</v>
      </c>
      <c r="E302" s="113">
        <v>2104</v>
      </c>
      <c r="F302" s="113">
        <v>1863.3</v>
      </c>
      <c r="G302" s="113">
        <f>H302+I302+J302+K302</f>
        <v>2300</v>
      </c>
      <c r="H302" s="113">
        <v>575</v>
      </c>
      <c r="I302" s="113">
        <v>575</v>
      </c>
      <c r="J302" s="114">
        <v>575</v>
      </c>
      <c r="K302" s="114">
        <v>575</v>
      </c>
    </row>
    <row r="303" spans="1:11" ht="42" customHeight="1">
      <c r="A303" s="110"/>
      <c r="B303" s="101" t="s">
        <v>341</v>
      </c>
      <c r="C303" s="203"/>
      <c r="D303" s="76">
        <v>1599.7</v>
      </c>
      <c r="E303" s="76">
        <v>2104</v>
      </c>
      <c r="F303" s="76">
        <v>1863.3</v>
      </c>
      <c r="G303" s="76">
        <v>2300</v>
      </c>
      <c r="H303" s="76">
        <v>575</v>
      </c>
      <c r="I303" s="76">
        <v>575</v>
      </c>
      <c r="J303" s="93">
        <v>575</v>
      </c>
      <c r="K303" s="93">
        <v>575</v>
      </c>
    </row>
    <row r="304" spans="1:11" ht="39" customHeight="1">
      <c r="A304" s="143" t="s">
        <v>682</v>
      </c>
      <c r="B304" s="140" t="s">
        <v>182</v>
      </c>
      <c r="C304" s="148">
        <v>1020</v>
      </c>
      <c r="D304" s="125">
        <v>287</v>
      </c>
      <c r="E304" s="125">
        <f>E305</f>
        <v>300</v>
      </c>
      <c r="F304" s="125">
        <f>F305</f>
        <v>508.3</v>
      </c>
      <c r="G304" s="125">
        <f>H304+I304+J304+K304</f>
        <v>300</v>
      </c>
      <c r="H304" s="125">
        <f>H305</f>
        <v>75</v>
      </c>
      <c r="I304" s="125">
        <f>I305</f>
        <v>75</v>
      </c>
      <c r="J304" s="126">
        <f>J305</f>
        <v>75</v>
      </c>
      <c r="K304" s="126">
        <f>K305</f>
        <v>75</v>
      </c>
    </row>
    <row r="305" spans="1:11" ht="30" customHeight="1">
      <c r="A305" s="110" t="s">
        <v>683</v>
      </c>
      <c r="B305" s="111" t="s">
        <v>340</v>
      </c>
      <c r="C305" s="112">
        <v>1024</v>
      </c>
      <c r="D305" s="113">
        <v>287</v>
      </c>
      <c r="E305" s="113">
        <v>300</v>
      </c>
      <c r="F305" s="113">
        <v>508.3</v>
      </c>
      <c r="G305" s="113">
        <f>H305+I305+J305+K305</f>
        <v>300</v>
      </c>
      <c r="H305" s="113">
        <v>75</v>
      </c>
      <c r="I305" s="113">
        <v>75</v>
      </c>
      <c r="J305" s="114">
        <v>75</v>
      </c>
      <c r="K305" s="114">
        <v>75</v>
      </c>
    </row>
    <row r="306" spans="1:11" ht="44.25" customHeight="1">
      <c r="A306" s="155"/>
      <c r="B306" s="101" t="s">
        <v>341</v>
      </c>
      <c r="C306" s="203"/>
      <c r="D306" s="76">
        <v>287</v>
      </c>
      <c r="E306" s="76">
        <v>300</v>
      </c>
      <c r="F306" s="76">
        <v>508.3</v>
      </c>
      <c r="G306" s="76">
        <f>H306+I306+J306+K306</f>
        <v>300</v>
      </c>
      <c r="H306" s="76">
        <v>75</v>
      </c>
      <c r="I306" s="76">
        <v>75</v>
      </c>
      <c r="J306" s="93">
        <v>75</v>
      </c>
      <c r="K306" s="93">
        <v>75</v>
      </c>
    </row>
    <row r="307" spans="1:11" ht="44.25" customHeight="1">
      <c r="B307" s="144"/>
      <c r="D307" s="145"/>
      <c r="E307" s="146"/>
      <c r="F307" s="146"/>
      <c r="G307" s="146"/>
      <c r="H307" s="146"/>
      <c r="I307" s="146"/>
    </row>
    <row r="308" spans="1:11" ht="48" customHeight="1">
      <c r="B308" s="201" t="s">
        <v>700</v>
      </c>
      <c r="C308" s="2"/>
      <c r="D308" s="230"/>
      <c r="E308" s="230"/>
      <c r="F308" s="116"/>
      <c r="G308" s="44"/>
      <c r="H308" s="239" t="s">
        <v>689</v>
      </c>
      <c r="I308" s="240"/>
      <c r="J308" s="240"/>
    </row>
    <row r="309" spans="1:11" ht="34.5" customHeight="1">
      <c r="B309" s="78" t="s">
        <v>132</v>
      </c>
      <c r="C309" s="79"/>
      <c r="D309" s="226" t="s">
        <v>148</v>
      </c>
      <c r="E309" s="226"/>
      <c r="F309" s="199"/>
      <c r="G309" s="79"/>
      <c r="H309" s="227" t="s">
        <v>36</v>
      </c>
      <c r="I309" s="227"/>
      <c r="J309" s="227"/>
    </row>
    <row r="310" spans="1:11" ht="29.25" customHeight="1">
      <c r="B310" s="144"/>
      <c r="D310" s="145"/>
      <c r="E310" s="146"/>
      <c r="F310" s="146"/>
      <c r="G310" s="146"/>
      <c r="H310" s="146"/>
      <c r="I310" s="146"/>
    </row>
    <row r="311" spans="1:11" ht="35.25" customHeight="1">
      <c r="B311" s="144"/>
      <c r="D311" s="145"/>
      <c r="E311" s="146"/>
      <c r="F311" s="146"/>
      <c r="G311" s="146"/>
      <c r="H311" s="146"/>
      <c r="I311" s="146"/>
    </row>
    <row r="312" spans="1:11" ht="35.25" customHeight="1">
      <c r="B312" s="144"/>
      <c r="D312" s="145"/>
      <c r="E312" s="146"/>
      <c r="F312" s="146"/>
      <c r="G312" s="146"/>
      <c r="H312" s="146"/>
      <c r="I312" s="146"/>
    </row>
    <row r="313" spans="1:11" s="328" customFormat="1" ht="39" customHeight="1">
      <c r="A313" s="79"/>
      <c r="B313" s="144"/>
      <c r="C313" s="78"/>
      <c r="D313" s="145"/>
      <c r="E313" s="146"/>
      <c r="F313" s="146"/>
      <c r="G313" s="146"/>
      <c r="H313" s="146"/>
      <c r="I313" s="146"/>
      <c r="J313" s="79"/>
      <c r="K313" s="79"/>
    </row>
    <row r="314" spans="1:11" s="328" customFormat="1" ht="32.25" customHeight="1">
      <c r="A314" s="79"/>
      <c r="B314" s="144"/>
      <c r="C314" s="78"/>
      <c r="D314" s="145">
        <f>D300+D294+D264+D257+D252+D246+D190+D176+D170+D165+D160+D131+D126+D118+D88+D8</f>
        <v>46333.2</v>
      </c>
      <c r="E314" s="145">
        <f t="shared" ref="E314:G314" si="62">E300+E294+E264+E257+E252+E246+E190+E176+E170+E165+E160+E131+E126+E118+E88+E8</f>
        <v>112489.8</v>
      </c>
      <c r="F314" s="145">
        <f t="shared" si="62"/>
        <v>81586.2</v>
      </c>
      <c r="G314" s="145">
        <f t="shared" si="62"/>
        <v>73092.600000000006</v>
      </c>
      <c r="H314" s="146"/>
      <c r="I314" s="146"/>
      <c r="J314" s="79"/>
      <c r="K314" s="79"/>
    </row>
    <row r="315" spans="1:11" s="328" customFormat="1" ht="31.5" customHeight="1">
      <c r="A315" s="79"/>
      <c r="B315" s="144"/>
      <c r="C315" s="78"/>
      <c r="D315" s="145"/>
      <c r="E315" s="146"/>
      <c r="F315" s="146"/>
      <c r="G315" s="146"/>
      <c r="H315" s="146"/>
      <c r="I315" s="146"/>
      <c r="J315" s="79"/>
      <c r="K315" s="79"/>
    </row>
    <row r="316" spans="1:11" s="328" customFormat="1" ht="31.5" customHeight="1">
      <c r="A316" s="79"/>
      <c r="B316" s="144"/>
      <c r="C316" s="78"/>
      <c r="D316" s="145"/>
      <c r="E316" s="146"/>
      <c r="F316" s="146"/>
      <c r="G316" s="146"/>
      <c r="H316" s="146"/>
      <c r="I316" s="146"/>
      <c r="J316" s="79"/>
      <c r="K316" s="79"/>
    </row>
    <row r="317" spans="1:11" s="328" customFormat="1" ht="29.25" customHeight="1">
      <c r="A317" s="79"/>
      <c r="B317" s="144"/>
      <c r="C317" s="78"/>
      <c r="D317" s="145"/>
      <c r="E317" s="146"/>
      <c r="F317" s="146"/>
      <c r="G317" s="146"/>
      <c r="H317" s="146"/>
      <c r="I317" s="146"/>
      <c r="J317" s="79"/>
      <c r="K317" s="79"/>
    </row>
    <row r="318" spans="1:11" s="328" customFormat="1" ht="35.25" customHeight="1">
      <c r="A318" s="79"/>
      <c r="B318" s="144"/>
      <c r="C318" s="78"/>
      <c r="D318" s="145"/>
      <c r="E318" s="146"/>
      <c r="F318" s="146"/>
      <c r="G318" s="146"/>
      <c r="H318" s="146"/>
      <c r="I318" s="146"/>
      <c r="J318" s="79"/>
      <c r="K318" s="79"/>
    </row>
    <row r="319" spans="1:11" s="328" customFormat="1" ht="41.25" customHeight="1">
      <c r="A319" s="79"/>
      <c r="B319" s="144"/>
      <c r="C319" s="78"/>
      <c r="D319" s="145"/>
      <c r="E319" s="146"/>
      <c r="F319" s="146"/>
      <c r="G319" s="146"/>
      <c r="H319" s="146"/>
      <c r="I319" s="146"/>
      <c r="J319" s="79"/>
      <c r="K319" s="79"/>
    </row>
    <row r="320" spans="1:11" s="328" customFormat="1" ht="35.25" customHeight="1">
      <c r="A320" s="79"/>
      <c r="B320" s="144"/>
      <c r="C320" s="78"/>
      <c r="D320" s="145"/>
      <c r="E320" s="146"/>
      <c r="F320" s="146"/>
      <c r="G320" s="146"/>
      <c r="H320" s="146"/>
      <c r="I320" s="146"/>
      <c r="J320" s="79"/>
      <c r="K320" s="79"/>
    </row>
    <row r="321" spans="1:11" s="328" customFormat="1" ht="41.25" customHeight="1">
      <c r="A321" s="79"/>
      <c r="B321" s="144"/>
      <c r="C321" s="78"/>
      <c r="D321" s="145"/>
      <c r="E321" s="146"/>
      <c r="F321" s="146"/>
      <c r="G321" s="146"/>
      <c r="H321" s="146"/>
      <c r="I321" s="146"/>
      <c r="J321" s="79"/>
      <c r="K321" s="79"/>
    </row>
    <row r="322" spans="1:11" s="328" customFormat="1" ht="37.5" customHeight="1">
      <c r="A322" s="79"/>
      <c r="B322" s="144"/>
      <c r="C322" s="78"/>
      <c r="D322" s="145"/>
      <c r="E322" s="146"/>
      <c r="F322" s="146"/>
      <c r="G322" s="146"/>
      <c r="H322" s="146"/>
      <c r="I322" s="146"/>
      <c r="J322" s="79"/>
      <c r="K322" s="79"/>
    </row>
    <row r="323" spans="1:11" s="328" customFormat="1" ht="37.5" customHeight="1">
      <c r="A323" s="79"/>
      <c r="B323" s="144"/>
      <c r="C323" s="78"/>
      <c r="D323" s="145"/>
      <c r="E323" s="146"/>
      <c r="F323" s="146"/>
      <c r="G323" s="146"/>
      <c r="H323" s="146"/>
      <c r="I323" s="146"/>
      <c r="J323" s="79"/>
      <c r="K323" s="79"/>
    </row>
    <row r="324" spans="1:11" s="328" customFormat="1" ht="39" customHeight="1">
      <c r="A324" s="79"/>
      <c r="B324" s="144"/>
      <c r="C324" s="78"/>
      <c r="D324" s="145"/>
      <c r="E324" s="146"/>
      <c r="F324" s="146"/>
      <c r="G324" s="146"/>
      <c r="H324" s="146"/>
      <c r="I324" s="146"/>
      <c r="J324" s="79"/>
      <c r="K324" s="79"/>
    </row>
    <row r="325" spans="1:11" s="328" customFormat="1" ht="35.25" customHeight="1">
      <c r="A325" s="79"/>
      <c r="B325" s="144"/>
      <c r="C325" s="78"/>
      <c r="D325" s="145"/>
      <c r="E325" s="146"/>
      <c r="F325" s="146"/>
      <c r="G325" s="146"/>
      <c r="H325" s="146"/>
      <c r="I325" s="146"/>
      <c r="J325" s="79"/>
      <c r="K325" s="79"/>
    </row>
    <row r="326" spans="1:11" s="328" customFormat="1" ht="37.5" customHeight="1">
      <c r="A326" s="79"/>
      <c r="B326" s="144"/>
      <c r="C326" s="78"/>
      <c r="D326" s="145"/>
      <c r="E326" s="146"/>
      <c r="F326" s="146"/>
      <c r="G326" s="146"/>
      <c r="H326" s="146"/>
      <c r="I326" s="146"/>
      <c r="J326" s="79"/>
      <c r="K326" s="79"/>
    </row>
    <row r="327" spans="1:11" s="328" customFormat="1" ht="31.5" customHeight="1">
      <c r="A327" s="79"/>
      <c r="B327" s="144"/>
      <c r="C327" s="78"/>
      <c r="D327" s="145"/>
      <c r="E327" s="146"/>
      <c r="F327" s="146"/>
      <c r="G327" s="146"/>
      <c r="H327" s="146"/>
      <c r="I327" s="146"/>
      <c r="J327" s="79"/>
      <c r="K327" s="79"/>
    </row>
    <row r="328" spans="1:11" s="328" customFormat="1" ht="31.5" customHeight="1">
      <c r="A328" s="79"/>
      <c r="B328" s="144"/>
      <c r="C328" s="78"/>
      <c r="D328" s="145"/>
      <c r="E328" s="146"/>
      <c r="F328" s="146"/>
      <c r="G328" s="146"/>
      <c r="H328" s="146"/>
      <c r="I328" s="146"/>
      <c r="J328" s="79"/>
      <c r="K328" s="79"/>
    </row>
    <row r="329" spans="1:11">
      <c r="B329" s="144"/>
      <c r="D329" s="145"/>
      <c r="E329" s="146"/>
      <c r="F329" s="146"/>
      <c r="G329" s="146"/>
      <c r="H329" s="146"/>
      <c r="I329" s="146"/>
    </row>
    <row r="330" spans="1:11" ht="24.75" customHeight="1">
      <c r="B330" s="144"/>
      <c r="D330" s="145"/>
      <c r="E330" s="146"/>
      <c r="F330" s="146"/>
      <c r="G330" s="146"/>
      <c r="H330" s="146"/>
      <c r="I330" s="146"/>
    </row>
    <row r="331" spans="1:11">
      <c r="B331" s="144"/>
      <c r="D331" s="145"/>
      <c r="E331" s="146"/>
      <c r="F331" s="146"/>
      <c r="G331" s="146"/>
      <c r="H331" s="146"/>
      <c r="I331" s="146"/>
    </row>
    <row r="332" spans="1:11">
      <c r="B332" s="144"/>
      <c r="D332" s="145"/>
      <c r="E332" s="146"/>
      <c r="F332" s="146"/>
      <c r="G332" s="146"/>
      <c r="H332" s="146"/>
      <c r="I332" s="146"/>
    </row>
    <row r="333" spans="1:11">
      <c r="B333" s="144"/>
      <c r="D333" s="145"/>
      <c r="E333" s="146"/>
      <c r="F333" s="146"/>
      <c r="G333" s="146"/>
      <c r="H333" s="146"/>
      <c r="I333" s="146"/>
    </row>
    <row r="334" spans="1:11">
      <c r="B334" s="144"/>
      <c r="D334" s="145"/>
      <c r="E334" s="146"/>
      <c r="F334" s="146"/>
      <c r="G334" s="146"/>
      <c r="H334" s="146"/>
      <c r="I334" s="146"/>
    </row>
    <row r="335" spans="1:11">
      <c r="B335" s="144"/>
      <c r="D335" s="145"/>
      <c r="E335" s="146"/>
      <c r="F335" s="146"/>
      <c r="G335" s="146"/>
      <c r="H335" s="146"/>
      <c r="I335" s="146"/>
    </row>
    <row r="336" spans="1:11">
      <c r="B336" s="144"/>
      <c r="D336" s="145"/>
      <c r="E336" s="146"/>
      <c r="F336" s="146"/>
      <c r="G336" s="146"/>
      <c r="H336" s="146"/>
      <c r="I336" s="146"/>
    </row>
    <row r="337" spans="2:9">
      <c r="B337" s="144"/>
      <c r="D337" s="145"/>
      <c r="E337" s="146"/>
      <c r="F337" s="146"/>
      <c r="G337" s="146"/>
      <c r="H337" s="146"/>
      <c r="I337" s="146"/>
    </row>
    <row r="338" spans="2:9">
      <c r="B338" s="144"/>
      <c r="D338" s="145"/>
      <c r="E338" s="146"/>
      <c r="F338" s="146"/>
      <c r="G338" s="146"/>
      <c r="H338" s="146"/>
      <c r="I338" s="146"/>
    </row>
    <row r="339" spans="2:9">
      <c r="B339" s="144"/>
      <c r="D339" s="145"/>
      <c r="E339" s="146"/>
      <c r="F339" s="146"/>
      <c r="G339" s="146"/>
      <c r="H339" s="146"/>
      <c r="I339" s="146"/>
    </row>
    <row r="340" spans="2:9">
      <c r="B340" s="144"/>
      <c r="D340" s="145"/>
      <c r="E340" s="146"/>
      <c r="F340" s="146"/>
      <c r="G340" s="146"/>
      <c r="H340" s="146"/>
      <c r="I340" s="146"/>
    </row>
    <row r="341" spans="2:9">
      <c r="B341" s="144"/>
      <c r="D341" s="145"/>
      <c r="E341" s="146"/>
      <c r="F341" s="146"/>
      <c r="G341" s="146"/>
      <c r="H341" s="146"/>
      <c r="I341" s="146"/>
    </row>
    <row r="342" spans="2:9">
      <c r="B342" s="144"/>
      <c r="D342" s="145"/>
      <c r="E342" s="146"/>
      <c r="F342" s="146"/>
      <c r="G342" s="146"/>
      <c r="H342" s="146"/>
      <c r="I342" s="146"/>
    </row>
    <row r="343" spans="2:9">
      <c r="B343" s="144"/>
      <c r="D343" s="145"/>
      <c r="E343" s="146"/>
      <c r="F343" s="146"/>
      <c r="G343" s="146"/>
      <c r="H343" s="146"/>
      <c r="I343" s="146"/>
    </row>
    <row r="344" spans="2:9">
      <c r="B344" s="144"/>
      <c r="D344" s="145"/>
      <c r="E344" s="146"/>
      <c r="F344" s="146"/>
      <c r="G344" s="146"/>
      <c r="H344" s="146"/>
      <c r="I344" s="146"/>
    </row>
    <row r="345" spans="2:9">
      <c r="B345" s="144"/>
      <c r="D345" s="145"/>
      <c r="E345" s="146"/>
      <c r="F345" s="146"/>
      <c r="G345" s="146"/>
      <c r="H345" s="146"/>
      <c r="I345" s="146"/>
    </row>
    <row r="346" spans="2:9">
      <c r="B346" s="144"/>
      <c r="D346" s="145"/>
      <c r="E346" s="146"/>
      <c r="F346" s="146"/>
      <c r="G346" s="146"/>
      <c r="H346" s="146"/>
      <c r="I346" s="146"/>
    </row>
    <row r="347" spans="2:9">
      <c r="B347" s="144"/>
      <c r="D347" s="145"/>
      <c r="E347" s="146"/>
      <c r="F347" s="146"/>
      <c r="G347" s="146"/>
      <c r="H347" s="146"/>
      <c r="I347" s="146"/>
    </row>
    <row r="348" spans="2:9">
      <c r="B348" s="144"/>
      <c r="D348" s="145"/>
      <c r="E348" s="146"/>
      <c r="F348" s="146"/>
      <c r="G348" s="146"/>
      <c r="H348" s="146"/>
      <c r="I348" s="146"/>
    </row>
    <row r="349" spans="2:9">
      <c r="B349" s="144"/>
      <c r="D349" s="145"/>
      <c r="E349" s="146"/>
      <c r="F349" s="146"/>
      <c r="G349" s="146"/>
      <c r="H349" s="146"/>
      <c r="I349" s="146"/>
    </row>
    <row r="350" spans="2:9">
      <c r="B350" s="144"/>
      <c r="D350" s="145"/>
      <c r="E350" s="146"/>
      <c r="F350" s="146"/>
      <c r="G350" s="146"/>
      <c r="H350" s="146"/>
      <c r="I350" s="146"/>
    </row>
    <row r="351" spans="2:9">
      <c r="B351" s="144"/>
      <c r="D351" s="145"/>
      <c r="E351" s="146"/>
      <c r="F351" s="146"/>
      <c r="G351" s="146"/>
      <c r="H351" s="146"/>
      <c r="I351" s="146"/>
    </row>
    <row r="352" spans="2:9">
      <c r="B352" s="144"/>
      <c r="D352" s="145"/>
      <c r="E352" s="146"/>
      <c r="F352" s="146"/>
      <c r="G352" s="146"/>
      <c r="H352" s="146"/>
      <c r="I352" s="146"/>
    </row>
    <row r="353" spans="2:9">
      <c r="B353" s="144"/>
      <c r="D353" s="145"/>
      <c r="E353" s="146"/>
      <c r="F353" s="146"/>
      <c r="G353" s="146"/>
      <c r="H353" s="146"/>
      <c r="I353" s="146"/>
    </row>
    <row r="354" spans="2:9">
      <c r="B354" s="144"/>
      <c r="D354" s="145"/>
      <c r="E354" s="146"/>
      <c r="F354" s="146"/>
      <c r="G354" s="146"/>
      <c r="H354" s="146"/>
      <c r="I354" s="146"/>
    </row>
    <row r="355" spans="2:9">
      <c r="B355" s="144"/>
      <c r="D355" s="145"/>
      <c r="E355" s="146"/>
      <c r="F355" s="146"/>
      <c r="G355" s="146"/>
      <c r="H355" s="146"/>
      <c r="I355" s="146"/>
    </row>
    <row r="356" spans="2:9">
      <c r="B356" s="144"/>
      <c r="D356" s="145"/>
      <c r="E356" s="146"/>
      <c r="F356" s="146"/>
      <c r="G356" s="146"/>
      <c r="H356" s="146"/>
      <c r="I356" s="146"/>
    </row>
    <row r="357" spans="2:9">
      <c r="B357" s="144"/>
      <c r="D357" s="145"/>
      <c r="E357" s="146"/>
      <c r="F357" s="146"/>
      <c r="G357" s="146"/>
      <c r="H357" s="146"/>
      <c r="I357" s="146"/>
    </row>
    <row r="358" spans="2:9">
      <c r="B358" s="144"/>
      <c r="D358" s="145"/>
      <c r="E358" s="146"/>
      <c r="F358" s="146"/>
      <c r="G358" s="146"/>
      <c r="H358" s="146"/>
      <c r="I358" s="146"/>
    </row>
    <row r="359" spans="2:9">
      <c r="B359" s="144"/>
      <c r="D359" s="145"/>
      <c r="E359" s="146"/>
      <c r="F359" s="146"/>
      <c r="G359" s="146"/>
      <c r="H359" s="146"/>
      <c r="I359" s="146"/>
    </row>
    <row r="360" spans="2:9">
      <c r="B360" s="144"/>
      <c r="D360" s="145"/>
      <c r="E360" s="146"/>
      <c r="F360" s="146"/>
      <c r="G360" s="146"/>
      <c r="H360" s="146"/>
      <c r="I360" s="146"/>
    </row>
    <row r="361" spans="2:9">
      <c r="B361" s="144"/>
      <c r="D361" s="145"/>
      <c r="E361" s="146"/>
      <c r="F361" s="146"/>
      <c r="G361" s="146"/>
      <c r="H361" s="146"/>
      <c r="I361" s="146"/>
    </row>
    <row r="362" spans="2:9">
      <c r="B362" s="144"/>
      <c r="D362" s="145"/>
      <c r="E362" s="146"/>
      <c r="F362" s="146"/>
      <c r="G362" s="146"/>
      <c r="H362" s="146"/>
      <c r="I362" s="146"/>
    </row>
    <row r="363" spans="2:9">
      <c r="B363" s="144"/>
      <c r="D363" s="145"/>
      <c r="E363" s="146"/>
      <c r="F363" s="146"/>
      <c r="G363" s="146"/>
      <c r="H363" s="146"/>
      <c r="I363" s="146"/>
    </row>
    <row r="364" spans="2:9">
      <c r="B364" s="144"/>
    </row>
    <row r="365" spans="2:9">
      <c r="B365" s="162"/>
    </row>
    <row r="366" spans="2:9">
      <c r="B366" s="162"/>
    </row>
    <row r="367" spans="2:9">
      <c r="B367" s="162"/>
    </row>
    <row r="368" spans="2:9">
      <c r="B368" s="162"/>
    </row>
    <row r="369" spans="2:2">
      <c r="B369" s="162"/>
    </row>
    <row r="370" spans="2:2">
      <c r="B370" s="162"/>
    </row>
    <row r="371" spans="2:2">
      <c r="B371" s="162"/>
    </row>
    <row r="372" spans="2:2">
      <c r="B372" s="162"/>
    </row>
    <row r="373" spans="2:2">
      <c r="B373" s="162"/>
    </row>
    <row r="374" spans="2:2">
      <c r="B374" s="162"/>
    </row>
    <row r="375" spans="2:2">
      <c r="B375" s="162"/>
    </row>
    <row r="376" spans="2:2">
      <c r="B376" s="162"/>
    </row>
    <row r="377" spans="2:2">
      <c r="B377" s="162"/>
    </row>
    <row r="378" spans="2:2">
      <c r="B378" s="162"/>
    </row>
    <row r="379" spans="2:2">
      <c r="B379" s="162"/>
    </row>
    <row r="380" spans="2:2">
      <c r="B380" s="162"/>
    </row>
    <row r="381" spans="2:2">
      <c r="B381" s="162"/>
    </row>
    <row r="382" spans="2:2">
      <c r="B382" s="162"/>
    </row>
    <row r="383" spans="2:2">
      <c r="B383" s="162"/>
    </row>
    <row r="384" spans="2:2">
      <c r="B384" s="162"/>
    </row>
    <row r="385" spans="2:2">
      <c r="B385" s="162"/>
    </row>
    <row r="386" spans="2:2">
      <c r="B386" s="162"/>
    </row>
    <row r="387" spans="2:2">
      <c r="B387" s="162"/>
    </row>
    <row r="388" spans="2:2">
      <c r="B388" s="162"/>
    </row>
    <row r="389" spans="2:2">
      <c r="B389" s="162"/>
    </row>
    <row r="390" spans="2:2">
      <c r="B390" s="162"/>
    </row>
    <row r="391" spans="2:2">
      <c r="B391" s="162"/>
    </row>
    <row r="392" spans="2:2">
      <c r="B392" s="162"/>
    </row>
    <row r="393" spans="2:2">
      <c r="B393" s="162"/>
    </row>
    <row r="394" spans="2:2">
      <c r="B394" s="162"/>
    </row>
    <row r="395" spans="2:2">
      <c r="B395" s="162"/>
    </row>
    <row r="396" spans="2:2">
      <c r="B396" s="162"/>
    </row>
    <row r="397" spans="2:2">
      <c r="B397" s="162"/>
    </row>
    <row r="398" spans="2:2">
      <c r="B398" s="162"/>
    </row>
    <row r="399" spans="2:2">
      <c r="B399" s="162"/>
    </row>
    <row r="400" spans="2:2">
      <c r="B400" s="162"/>
    </row>
    <row r="401" spans="2:2">
      <c r="B401" s="162"/>
    </row>
    <row r="402" spans="2:2">
      <c r="B402" s="162"/>
    </row>
    <row r="403" spans="2:2">
      <c r="B403" s="162"/>
    </row>
    <row r="404" spans="2:2">
      <c r="B404" s="162"/>
    </row>
    <row r="405" spans="2:2">
      <c r="B405" s="162"/>
    </row>
    <row r="406" spans="2:2">
      <c r="B406" s="162"/>
    </row>
    <row r="407" spans="2:2">
      <c r="B407" s="162"/>
    </row>
    <row r="408" spans="2:2">
      <c r="B408" s="162"/>
    </row>
    <row r="409" spans="2:2">
      <c r="B409" s="162"/>
    </row>
    <row r="410" spans="2:2">
      <c r="B410" s="162"/>
    </row>
    <row r="411" spans="2:2">
      <c r="B411" s="162"/>
    </row>
    <row r="412" spans="2:2">
      <c r="B412" s="162"/>
    </row>
    <row r="413" spans="2:2">
      <c r="B413" s="162"/>
    </row>
    <row r="414" spans="2:2">
      <c r="B414" s="162"/>
    </row>
    <row r="415" spans="2:2">
      <c r="B415" s="162"/>
    </row>
    <row r="416" spans="2:2">
      <c r="B416" s="162"/>
    </row>
    <row r="417" spans="2:2">
      <c r="B417" s="162"/>
    </row>
    <row r="418" spans="2:2">
      <c r="B418" s="162"/>
    </row>
    <row r="419" spans="2:2">
      <c r="B419" s="162"/>
    </row>
    <row r="420" spans="2:2">
      <c r="B420" s="162"/>
    </row>
    <row r="421" spans="2:2">
      <c r="B421" s="162"/>
    </row>
    <row r="422" spans="2:2">
      <c r="B422" s="162"/>
    </row>
    <row r="423" spans="2:2">
      <c r="B423" s="162"/>
    </row>
    <row r="424" spans="2:2">
      <c r="B424" s="162"/>
    </row>
    <row r="425" spans="2:2">
      <c r="B425" s="162"/>
    </row>
    <row r="426" spans="2:2">
      <c r="B426" s="162"/>
    </row>
    <row r="427" spans="2:2">
      <c r="B427" s="162"/>
    </row>
    <row r="428" spans="2:2">
      <c r="B428" s="162"/>
    </row>
    <row r="429" spans="2:2">
      <c r="B429" s="162"/>
    </row>
    <row r="430" spans="2:2">
      <c r="B430" s="162"/>
    </row>
    <row r="431" spans="2:2">
      <c r="B431" s="162"/>
    </row>
    <row r="432" spans="2:2">
      <c r="B432" s="162"/>
    </row>
    <row r="433" spans="2:2">
      <c r="B433" s="162"/>
    </row>
    <row r="434" spans="2:2">
      <c r="B434" s="162"/>
    </row>
    <row r="435" spans="2:2">
      <c r="B435" s="162"/>
    </row>
    <row r="436" spans="2:2">
      <c r="B436" s="162"/>
    </row>
    <row r="437" spans="2:2">
      <c r="B437" s="162"/>
    </row>
    <row r="438" spans="2:2">
      <c r="B438" s="162"/>
    </row>
    <row r="439" spans="2:2">
      <c r="B439" s="162"/>
    </row>
    <row r="440" spans="2:2">
      <c r="B440" s="162"/>
    </row>
    <row r="441" spans="2:2">
      <c r="B441" s="162"/>
    </row>
    <row r="442" spans="2:2">
      <c r="B442" s="162"/>
    </row>
    <row r="443" spans="2:2">
      <c r="B443" s="162"/>
    </row>
    <row r="444" spans="2:2">
      <c r="B444" s="162"/>
    </row>
    <row r="445" spans="2:2">
      <c r="B445" s="162"/>
    </row>
    <row r="446" spans="2:2">
      <c r="B446" s="162"/>
    </row>
    <row r="447" spans="2:2">
      <c r="B447" s="162"/>
    </row>
    <row r="448" spans="2:2">
      <c r="B448" s="162"/>
    </row>
    <row r="449" spans="2:2">
      <c r="B449" s="162"/>
    </row>
    <row r="450" spans="2:2">
      <c r="B450" s="162"/>
    </row>
    <row r="451" spans="2:2">
      <c r="B451" s="162"/>
    </row>
    <row r="452" spans="2:2">
      <c r="B452" s="162"/>
    </row>
    <row r="453" spans="2:2">
      <c r="B453" s="162"/>
    </row>
    <row r="454" spans="2:2">
      <c r="B454" s="162"/>
    </row>
    <row r="455" spans="2:2">
      <c r="B455" s="162"/>
    </row>
    <row r="456" spans="2:2">
      <c r="B456" s="162"/>
    </row>
    <row r="457" spans="2:2">
      <c r="B457" s="162"/>
    </row>
    <row r="458" spans="2:2">
      <c r="B458" s="162"/>
    </row>
    <row r="459" spans="2:2">
      <c r="B459" s="162"/>
    </row>
    <row r="460" spans="2:2">
      <c r="B460" s="162"/>
    </row>
    <row r="461" spans="2:2">
      <c r="B461" s="162"/>
    </row>
    <row r="462" spans="2:2">
      <c r="B462" s="162"/>
    </row>
    <row r="463" spans="2:2">
      <c r="B463" s="162"/>
    </row>
    <row r="464" spans="2:2">
      <c r="B464" s="162"/>
    </row>
    <row r="465" spans="2:2">
      <c r="B465" s="162"/>
    </row>
    <row r="466" spans="2:2">
      <c r="B466" s="162"/>
    </row>
    <row r="467" spans="2:2">
      <c r="B467" s="162"/>
    </row>
    <row r="468" spans="2:2">
      <c r="B468" s="162"/>
    </row>
    <row r="469" spans="2:2">
      <c r="B469" s="162"/>
    </row>
    <row r="470" spans="2:2">
      <c r="B470" s="162"/>
    </row>
    <row r="471" spans="2:2">
      <c r="B471" s="162"/>
    </row>
    <row r="472" spans="2:2">
      <c r="B472" s="162"/>
    </row>
    <row r="473" spans="2:2">
      <c r="B473" s="162"/>
    </row>
    <row r="474" spans="2:2">
      <c r="B474" s="162"/>
    </row>
    <row r="475" spans="2:2">
      <c r="B475" s="162"/>
    </row>
    <row r="476" spans="2:2">
      <c r="B476" s="162"/>
    </row>
    <row r="477" spans="2:2">
      <c r="B477" s="162"/>
    </row>
    <row r="478" spans="2:2">
      <c r="B478" s="162"/>
    </row>
    <row r="479" spans="2:2">
      <c r="B479" s="162"/>
    </row>
    <row r="480" spans="2:2">
      <c r="B480" s="162"/>
    </row>
    <row r="481" spans="2:2">
      <c r="B481" s="162"/>
    </row>
    <row r="482" spans="2:2">
      <c r="B482" s="162"/>
    </row>
    <row r="483" spans="2:2">
      <c r="B483" s="162"/>
    </row>
    <row r="484" spans="2:2">
      <c r="B484" s="162"/>
    </row>
    <row r="485" spans="2:2">
      <c r="B485" s="162"/>
    </row>
    <row r="486" spans="2:2">
      <c r="B486" s="162"/>
    </row>
    <row r="487" spans="2:2">
      <c r="B487" s="162"/>
    </row>
    <row r="488" spans="2:2">
      <c r="B488" s="162"/>
    </row>
    <row r="489" spans="2:2">
      <c r="B489" s="162"/>
    </row>
    <row r="490" spans="2:2">
      <c r="B490" s="162"/>
    </row>
    <row r="491" spans="2:2">
      <c r="B491" s="162"/>
    </row>
    <row r="492" spans="2:2">
      <c r="B492" s="162"/>
    </row>
    <row r="493" spans="2:2">
      <c r="B493" s="162"/>
    </row>
    <row r="494" spans="2:2">
      <c r="B494" s="162"/>
    </row>
    <row r="495" spans="2:2">
      <c r="B495" s="162"/>
    </row>
    <row r="496" spans="2:2">
      <c r="B496" s="162"/>
    </row>
    <row r="497" spans="2:2">
      <c r="B497" s="162"/>
    </row>
    <row r="498" spans="2:2">
      <c r="B498" s="162"/>
    </row>
    <row r="499" spans="2:2">
      <c r="B499" s="162"/>
    </row>
    <row r="500" spans="2:2">
      <c r="B500" s="162"/>
    </row>
    <row r="501" spans="2:2">
      <c r="B501" s="162"/>
    </row>
    <row r="502" spans="2:2">
      <c r="B502" s="162"/>
    </row>
    <row r="503" spans="2:2">
      <c r="B503" s="162"/>
    </row>
    <row r="504" spans="2:2">
      <c r="B504" s="162"/>
    </row>
    <row r="505" spans="2:2">
      <c r="B505" s="162"/>
    </row>
    <row r="506" spans="2:2">
      <c r="B506" s="162"/>
    </row>
    <row r="507" spans="2:2">
      <c r="B507" s="162"/>
    </row>
    <row r="508" spans="2:2">
      <c r="B508" s="162"/>
    </row>
    <row r="509" spans="2:2">
      <c r="B509" s="162"/>
    </row>
    <row r="510" spans="2:2">
      <c r="B510" s="162"/>
    </row>
    <row r="511" spans="2:2">
      <c r="B511" s="162"/>
    </row>
    <row r="512" spans="2:2">
      <c r="B512" s="162"/>
    </row>
    <row r="513" spans="2:2">
      <c r="B513" s="162"/>
    </row>
    <row r="514" spans="2:2">
      <c r="B514" s="162"/>
    </row>
    <row r="515" spans="2:2">
      <c r="B515" s="162"/>
    </row>
    <row r="516" spans="2:2">
      <c r="B516" s="162"/>
    </row>
    <row r="517" spans="2:2">
      <c r="B517" s="162"/>
    </row>
    <row r="518" spans="2:2">
      <c r="B518" s="162"/>
    </row>
    <row r="519" spans="2:2">
      <c r="B519" s="162"/>
    </row>
    <row r="520" spans="2:2">
      <c r="B520" s="162"/>
    </row>
    <row r="521" spans="2:2">
      <c r="B521" s="162"/>
    </row>
    <row r="522" spans="2:2">
      <c r="B522" s="162"/>
    </row>
    <row r="523" spans="2:2">
      <c r="B523" s="162"/>
    </row>
    <row r="524" spans="2:2">
      <c r="B524" s="162"/>
    </row>
    <row r="525" spans="2:2">
      <c r="B525" s="162"/>
    </row>
    <row r="526" spans="2:2">
      <c r="B526" s="162"/>
    </row>
    <row r="527" spans="2:2">
      <c r="B527" s="162"/>
    </row>
    <row r="528" spans="2:2">
      <c r="B528" s="162"/>
    </row>
    <row r="529" spans="2:2">
      <c r="B529" s="162"/>
    </row>
    <row r="530" spans="2:2">
      <c r="B530" s="162"/>
    </row>
    <row r="531" spans="2:2">
      <c r="B531" s="162"/>
    </row>
  </sheetData>
  <mergeCells count="14">
    <mergeCell ref="D308:E308"/>
    <mergeCell ref="H308:J308"/>
    <mergeCell ref="D309:E309"/>
    <mergeCell ref="H309:J309"/>
    <mergeCell ref="B2:K2"/>
    <mergeCell ref="A7:B7"/>
    <mergeCell ref="A4:A5"/>
    <mergeCell ref="B4:B5"/>
    <mergeCell ref="C4:C5"/>
    <mergeCell ref="D4:D5"/>
    <mergeCell ref="E4:E5"/>
    <mergeCell ref="F4:F5"/>
    <mergeCell ref="G4:G5"/>
    <mergeCell ref="H4:K4"/>
  </mergeCells>
  <pageMargins left="0.59055118110236227" right="0.59055118110236227" top="0.98425196850393704" bottom="0.39370078740157483" header="0.31496062992125984" footer="0.31496062992125984"/>
  <pageSetup paperSize="9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394"/>
  <sheetViews>
    <sheetView view="pageBreakPreview" zoomScale="70" zoomScaleSheetLayoutView="70" workbookViewId="0">
      <selection activeCell="A4" sqref="A4:A5"/>
    </sheetView>
  </sheetViews>
  <sheetFormatPr defaultRowHeight="18.75"/>
  <cols>
    <col min="1" max="1" width="73.28515625" style="79" customWidth="1"/>
    <col min="2" max="2" width="12" style="78" customWidth="1"/>
    <col min="3" max="3" width="16.140625" style="78" customWidth="1"/>
    <col min="4" max="4" width="16.7109375" style="78" customWidth="1"/>
    <col min="5" max="5" width="16.140625" style="78" customWidth="1"/>
    <col min="6" max="6" width="16" style="78" customWidth="1"/>
    <col min="7" max="7" width="16.28515625" style="79" customWidth="1"/>
    <col min="8" max="8" width="16.85546875" style="79" customWidth="1"/>
    <col min="9" max="9" width="16.140625" style="79" customWidth="1"/>
    <col min="10" max="10" width="16.42578125" style="79" customWidth="1"/>
    <col min="11" max="11" width="9.140625" style="79"/>
    <col min="12" max="12" width="14.5703125" style="79" bestFit="1" customWidth="1"/>
    <col min="13" max="16384" width="9.140625" style="79"/>
  </cols>
  <sheetData>
    <row r="2" spans="1:12" ht="22.5">
      <c r="A2" s="241" t="s">
        <v>198</v>
      </c>
      <c r="B2" s="241"/>
      <c r="C2" s="241"/>
      <c r="D2" s="241"/>
      <c r="E2" s="241"/>
      <c r="F2" s="241"/>
      <c r="G2" s="241"/>
      <c r="H2" s="241"/>
    </row>
    <row r="3" spans="1:12">
      <c r="A3" s="128"/>
      <c r="B3" s="129"/>
      <c r="C3" s="128"/>
      <c r="D3" s="128"/>
      <c r="E3" s="128"/>
      <c r="F3" s="129"/>
      <c r="G3" s="128"/>
      <c r="H3" s="128"/>
      <c r="J3" s="79" t="s">
        <v>147</v>
      </c>
    </row>
    <row r="4" spans="1:12" ht="41.25" customHeight="1">
      <c r="A4" s="242" t="s">
        <v>64</v>
      </c>
      <c r="B4" s="244" t="s">
        <v>13</v>
      </c>
      <c r="C4" s="244" t="s">
        <v>232</v>
      </c>
      <c r="D4" s="244" t="s">
        <v>231</v>
      </c>
      <c r="E4" s="244" t="s">
        <v>228</v>
      </c>
      <c r="F4" s="246" t="s">
        <v>230</v>
      </c>
      <c r="G4" s="248" t="s">
        <v>122</v>
      </c>
      <c r="H4" s="249"/>
      <c r="I4" s="249"/>
      <c r="J4" s="250"/>
    </row>
    <row r="5" spans="1:12" ht="54" customHeight="1">
      <c r="A5" s="243"/>
      <c r="B5" s="245"/>
      <c r="C5" s="245"/>
      <c r="D5" s="245"/>
      <c r="E5" s="245"/>
      <c r="F5" s="247"/>
      <c r="G5" s="66" t="s">
        <v>50</v>
      </c>
      <c r="H5" s="66" t="s">
        <v>51</v>
      </c>
      <c r="I5" s="66" t="s">
        <v>52</v>
      </c>
      <c r="J5" s="66" t="s">
        <v>24</v>
      </c>
    </row>
    <row r="6" spans="1:12" ht="23.25" customHeight="1">
      <c r="A6" s="130">
        <v>1</v>
      </c>
      <c r="B6" s="124">
        <v>2</v>
      </c>
      <c r="C6" s="124">
        <v>3</v>
      </c>
      <c r="D6" s="124">
        <v>4</v>
      </c>
      <c r="E6" s="124">
        <v>5</v>
      </c>
      <c r="F6" s="124">
        <v>6</v>
      </c>
      <c r="G6" s="124">
        <v>7</v>
      </c>
      <c r="H6" s="124">
        <v>8</v>
      </c>
      <c r="I6" s="130">
        <v>9</v>
      </c>
      <c r="J6" s="130">
        <v>10</v>
      </c>
    </row>
    <row r="7" spans="1:12" ht="33" customHeight="1">
      <c r="A7" s="107" t="s">
        <v>45</v>
      </c>
      <c r="B7" s="124"/>
      <c r="C7" s="53"/>
      <c r="D7" s="53"/>
      <c r="E7" s="53"/>
      <c r="F7" s="53"/>
      <c r="G7" s="53"/>
      <c r="H7" s="53"/>
      <c r="I7" s="54"/>
      <c r="J7" s="54"/>
    </row>
    <row r="8" spans="1:12" ht="42" customHeight="1">
      <c r="A8" s="63" t="s">
        <v>149</v>
      </c>
      <c r="B8" s="172"/>
      <c r="C8" s="58">
        <f>C9+C12+C17</f>
        <v>47180.600000000006</v>
      </c>
      <c r="D8" s="58">
        <f>D9+D12+D17</f>
        <v>113125.20000000001</v>
      </c>
      <c r="E8" s="58">
        <f>E9+E12+E17</f>
        <v>80651.200000000012</v>
      </c>
      <c r="F8" s="58">
        <f t="shared" ref="F8:F14" si="0">G8+H8+I8+J8</f>
        <v>74252.799999999988</v>
      </c>
      <c r="G8" s="58">
        <f>G9+G12+G17</f>
        <v>18527.3</v>
      </c>
      <c r="H8" s="58">
        <f>H9+H12+H17</f>
        <v>18320.400000000001</v>
      </c>
      <c r="I8" s="59">
        <f>I9+I12+I17</f>
        <v>18118.400000000001</v>
      </c>
      <c r="J8" s="59">
        <f>J9+J12+J17</f>
        <v>19286.699999999997</v>
      </c>
    </row>
    <row r="9" spans="1:12" ht="29.25" customHeight="1">
      <c r="A9" s="63" t="s">
        <v>114</v>
      </c>
      <c r="B9" s="172">
        <v>3010</v>
      </c>
      <c r="C9" s="58">
        <f>C10+C11</f>
        <v>30201.3</v>
      </c>
      <c r="D9" s="58">
        <f>D10+D11</f>
        <v>94220.1</v>
      </c>
      <c r="E9" s="58">
        <f>E10+E11</f>
        <v>61775.3</v>
      </c>
      <c r="F9" s="58">
        <f t="shared" si="0"/>
        <v>67320.299999999988</v>
      </c>
      <c r="G9" s="58">
        <f>G10+G11</f>
        <v>15820.3</v>
      </c>
      <c r="H9" s="58">
        <f>H10+H11</f>
        <v>17333.3</v>
      </c>
      <c r="I9" s="59">
        <f>I10+I11</f>
        <v>17333.3</v>
      </c>
      <c r="J9" s="59">
        <f>J10+J11</f>
        <v>16833.399999999998</v>
      </c>
      <c r="L9" s="332"/>
    </row>
    <row r="10" spans="1:12" ht="36" customHeight="1">
      <c r="A10" s="161" t="s">
        <v>711</v>
      </c>
      <c r="B10" s="124"/>
      <c r="C10" s="53">
        <v>29505.7</v>
      </c>
      <c r="D10" s="53">
        <v>93943.1</v>
      </c>
      <c r="E10" s="53">
        <v>61382.8</v>
      </c>
      <c r="F10" s="53">
        <f t="shared" si="0"/>
        <v>66140.100000000006</v>
      </c>
      <c r="G10" s="53">
        <v>15535</v>
      </c>
      <c r="H10" s="53">
        <v>17035</v>
      </c>
      <c r="I10" s="54">
        <v>17035</v>
      </c>
      <c r="J10" s="54">
        <v>16535.099999999999</v>
      </c>
    </row>
    <row r="11" spans="1:12" ht="41.25" customHeight="1">
      <c r="A11" s="161" t="s">
        <v>710</v>
      </c>
      <c r="B11" s="156"/>
      <c r="C11" s="53">
        <v>695.6</v>
      </c>
      <c r="D11" s="53">
        <v>277</v>
      </c>
      <c r="E11" s="53">
        <v>392.5</v>
      </c>
      <c r="F11" s="53">
        <f t="shared" si="0"/>
        <v>1180.2</v>
      </c>
      <c r="G11" s="53">
        <v>285.3</v>
      </c>
      <c r="H11" s="53">
        <v>298.3</v>
      </c>
      <c r="I11" s="54">
        <v>298.3</v>
      </c>
      <c r="J11" s="54">
        <v>298.3</v>
      </c>
    </row>
    <row r="12" spans="1:12" ht="27.75" customHeight="1">
      <c r="A12" s="115" t="s">
        <v>233</v>
      </c>
      <c r="B12" s="172">
        <v>3020</v>
      </c>
      <c r="C12" s="58">
        <f>C13+C14+C16</f>
        <v>15708.5</v>
      </c>
      <c r="D12" s="58">
        <f>D13+D14+D16</f>
        <v>18897.099999999999</v>
      </c>
      <c r="E12" s="58">
        <f>E13+E14+E16+E15</f>
        <v>18821.100000000002</v>
      </c>
      <c r="F12" s="58">
        <f t="shared" si="0"/>
        <v>6600.8</v>
      </c>
      <c r="G12" s="58">
        <f>G13+G14+G16</f>
        <v>2612.5</v>
      </c>
      <c r="H12" s="58">
        <f>H13+H14+H16</f>
        <v>912.40000000000009</v>
      </c>
      <c r="I12" s="59">
        <f>I13+I14+I16</f>
        <v>712.40000000000009</v>
      </c>
      <c r="J12" s="59">
        <f>J13+J14+J16</f>
        <v>2363.5</v>
      </c>
    </row>
    <row r="13" spans="1:12" ht="25.5" customHeight="1">
      <c r="A13" s="166" t="s">
        <v>754</v>
      </c>
      <c r="B13" s="165"/>
      <c r="C13" s="53">
        <v>9168.9</v>
      </c>
      <c r="D13" s="53">
        <v>18539.099999999999</v>
      </c>
      <c r="E13" s="53">
        <v>18227</v>
      </c>
      <c r="F13" s="53">
        <f t="shared" si="0"/>
        <v>5878</v>
      </c>
      <c r="G13" s="53">
        <v>2431.8000000000002</v>
      </c>
      <c r="H13" s="53">
        <v>731.7</v>
      </c>
      <c r="I13" s="54">
        <v>531.70000000000005</v>
      </c>
      <c r="J13" s="54">
        <v>2182.8000000000002</v>
      </c>
    </row>
    <row r="14" spans="1:12" ht="40.5" customHeight="1">
      <c r="A14" s="161" t="s">
        <v>755</v>
      </c>
      <c r="B14" s="165"/>
      <c r="C14" s="53">
        <v>145</v>
      </c>
      <c r="D14" s="53">
        <v>358</v>
      </c>
      <c r="E14" s="53">
        <v>489.9</v>
      </c>
      <c r="F14" s="53">
        <f t="shared" si="0"/>
        <v>722.8</v>
      </c>
      <c r="G14" s="53">
        <v>180.7</v>
      </c>
      <c r="H14" s="53">
        <v>180.7</v>
      </c>
      <c r="I14" s="54">
        <v>180.7</v>
      </c>
      <c r="J14" s="54">
        <v>180.7</v>
      </c>
    </row>
    <row r="15" spans="1:12" ht="25.5" customHeight="1">
      <c r="A15" s="191" t="s">
        <v>810</v>
      </c>
      <c r="B15" s="165"/>
      <c r="C15" s="53"/>
      <c r="D15" s="53"/>
      <c r="E15" s="53">
        <v>104.2</v>
      </c>
      <c r="F15" s="53"/>
      <c r="G15" s="53"/>
      <c r="H15" s="53"/>
      <c r="I15" s="54"/>
      <c r="J15" s="54"/>
    </row>
    <row r="16" spans="1:12" ht="25.5" customHeight="1">
      <c r="A16" s="161" t="s">
        <v>712</v>
      </c>
      <c r="B16" s="124"/>
      <c r="C16" s="53">
        <v>6394.6</v>
      </c>
      <c r="D16" s="53">
        <v>0</v>
      </c>
      <c r="E16" s="53"/>
      <c r="F16" s="53">
        <v>0</v>
      </c>
      <c r="G16" s="53"/>
      <c r="H16" s="53"/>
      <c r="I16" s="54"/>
      <c r="J16" s="54"/>
    </row>
    <row r="17" spans="1:12" ht="27.75" customHeight="1">
      <c r="A17" s="115" t="s">
        <v>150</v>
      </c>
      <c r="B17" s="172">
        <v>3040</v>
      </c>
      <c r="C17" s="58">
        <f>SUM(C18:C20)</f>
        <v>1270.8</v>
      </c>
      <c r="D17" s="58">
        <f t="shared" ref="D17:J17" si="1">SUM(D18:D20)</f>
        <v>8</v>
      </c>
      <c r="E17" s="58">
        <f t="shared" si="1"/>
        <v>54.8</v>
      </c>
      <c r="F17" s="58">
        <f t="shared" si="1"/>
        <v>331.70000000000005</v>
      </c>
      <c r="G17" s="58">
        <f t="shared" si="1"/>
        <v>94.5</v>
      </c>
      <c r="H17" s="58">
        <f t="shared" si="1"/>
        <v>74.7</v>
      </c>
      <c r="I17" s="58">
        <f t="shared" si="1"/>
        <v>72.7</v>
      </c>
      <c r="J17" s="58">
        <f t="shared" si="1"/>
        <v>89.8</v>
      </c>
    </row>
    <row r="18" spans="1:12" ht="37.5" customHeight="1">
      <c r="A18" s="161" t="s">
        <v>756</v>
      </c>
      <c r="B18" s="124"/>
      <c r="C18" s="53">
        <v>15.2</v>
      </c>
      <c r="D18" s="53">
        <v>1.5</v>
      </c>
      <c r="E18" s="53">
        <v>42.8</v>
      </c>
      <c r="F18" s="53">
        <f>G18+H18+I18+J18</f>
        <v>319.60000000000002</v>
      </c>
      <c r="G18" s="53">
        <v>84.5</v>
      </c>
      <c r="H18" s="53">
        <v>74</v>
      </c>
      <c r="I18" s="54">
        <v>72</v>
      </c>
      <c r="J18" s="54">
        <v>89.1</v>
      </c>
    </row>
    <row r="19" spans="1:12" ht="41.25" customHeight="1">
      <c r="A19" s="161" t="s">
        <v>757</v>
      </c>
      <c r="B19" s="124"/>
      <c r="C19" s="53">
        <v>1251</v>
      </c>
      <c r="D19" s="53"/>
      <c r="E19" s="53">
        <v>4.3</v>
      </c>
      <c r="F19" s="53">
        <v>0</v>
      </c>
      <c r="G19" s="53"/>
      <c r="H19" s="53"/>
      <c r="I19" s="54"/>
      <c r="J19" s="54"/>
    </row>
    <row r="20" spans="1:12" ht="28.5" customHeight="1">
      <c r="A20" s="161" t="s">
        <v>714</v>
      </c>
      <c r="B20" s="124"/>
      <c r="C20" s="53">
        <v>4.5999999999999996</v>
      </c>
      <c r="D20" s="53">
        <v>6.5</v>
      </c>
      <c r="E20" s="53">
        <v>7.7</v>
      </c>
      <c r="F20" s="53">
        <f>G20+H20+I20+J20</f>
        <v>12.099999999999998</v>
      </c>
      <c r="G20" s="53">
        <v>10</v>
      </c>
      <c r="H20" s="53">
        <v>0.7</v>
      </c>
      <c r="I20" s="54">
        <v>0.7</v>
      </c>
      <c r="J20" s="54">
        <v>0.7</v>
      </c>
      <c r="K20" s="344"/>
      <c r="L20" s="344"/>
    </row>
    <row r="21" spans="1:12" s="328" customFormat="1" ht="33.75" customHeight="1">
      <c r="A21" s="63" t="s">
        <v>90</v>
      </c>
      <c r="B21" s="345"/>
      <c r="C21" s="58"/>
      <c r="D21" s="58"/>
      <c r="E21" s="58"/>
      <c r="F21" s="58"/>
      <c r="G21" s="58"/>
      <c r="H21" s="58"/>
      <c r="I21" s="59"/>
      <c r="J21" s="59"/>
    </row>
    <row r="22" spans="1:12" s="328" customFormat="1" ht="30.75" customHeight="1">
      <c r="A22" s="107" t="s">
        <v>46</v>
      </c>
      <c r="B22" s="164"/>
      <c r="C22" s="60"/>
      <c r="D22" s="60"/>
      <c r="E22" s="60"/>
      <c r="F22" s="53"/>
      <c r="G22" s="60"/>
      <c r="H22" s="60"/>
      <c r="I22" s="60"/>
      <c r="J22" s="60"/>
    </row>
    <row r="23" spans="1:12" s="328" customFormat="1" ht="39.75" customHeight="1">
      <c r="A23" s="63" t="s">
        <v>96</v>
      </c>
      <c r="B23" s="345">
        <v>3255</v>
      </c>
      <c r="C23" s="58">
        <f>C24</f>
        <v>20676.400000000009</v>
      </c>
      <c r="D23" s="58">
        <f>D24</f>
        <v>3026.8</v>
      </c>
      <c r="E23" s="58">
        <f>E24</f>
        <v>9633.9</v>
      </c>
      <c r="F23" s="58">
        <f>G23+H23+I23+J23</f>
        <v>2024.4</v>
      </c>
      <c r="G23" s="58">
        <f>G24</f>
        <v>83.4</v>
      </c>
      <c r="H23" s="58">
        <f>H24</f>
        <v>1446.5</v>
      </c>
      <c r="I23" s="59">
        <f>I24</f>
        <v>108.30000000000001</v>
      </c>
      <c r="J23" s="59">
        <f>J24</f>
        <v>386.2</v>
      </c>
    </row>
    <row r="24" spans="1:12" s="328" customFormat="1" ht="40.5" customHeight="1">
      <c r="A24" s="173" t="s">
        <v>137</v>
      </c>
      <c r="B24" s="345">
        <v>3260</v>
      </c>
      <c r="C24" s="58">
        <f>C28+C97+C166+C168</f>
        <v>20676.400000000009</v>
      </c>
      <c r="D24" s="58">
        <f>D28+D97</f>
        <v>3026.8</v>
      </c>
      <c r="E24" s="58">
        <f>E25+E28+E97</f>
        <v>9633.9</v>
      </c>
      <c r="F24" s="58">
        <f>G24+H24+I24+J24</f>
        <v>2024.4</v>
      </c>
      <c r="G24" s="58">
        <f>G25+G28+G97</f>
        <v>83.4</v>
      </c>
      <c r="H24" s="58">
        <f>H25+H28+H97</f>
        <v>1446.5</v>
      </c>
      <c r="I24" s="59">
        <f>I25+I28+I97</f>
        <v>108.30000000000001</v>
      </c>
      <c r="J24" s="59">
        <f>J28+J97+J25</f>
        <v>386.2</v>
      </c>
    </row>
    <row r="25" spans="1:12" s="328" customFormat="1" ht="33.75" customHeight="1">
      <c r="A25" s="106" t="s">
        <v>151</v>
      </c>
      <c r="B25" s="164">
        <v>3265</v>
      </c>
      <c r="C25" s="60">
        <v>0</v>
      </c>
      <c r="D25" s="60">
        <v>0</v>
      </c>
      <c r="E25" s="60">
        <f>E26+E27</f>
        <v>1933.6</v>
      </c>
      <c r="F25" s="60">
        <f t="shared" ref="F25:J25" si="2">F26+F27</f>
        <v>0</v>
      </c>
      <c r="G25" s="60">
        <f t="shared" si="2"/>
        <v>0</v>
      </c>
      <c r="H25" s="60">
        <f t="shared" si="2"/>
        <v>0</v>
      </c>
      <c r="I25" s="60">
        <f t="shared" si="2"/>
        <v>0</v>
      </c>
      <c r="J25" s="60">
        <f t="shared" si="2"/>
        <v>0</v>
      </c>
    </row>
    <row r="26" spans="1:12" s="328" customFormat="1" ht="21.75" customHeight="1">
      <c r="A26" s="161" t="s">
        <v>573</v>
      </c>
      <c r="B26" s="164"/>
      <c r="C26" s="58"/>
      <c r="D26" s="58"/>
      <c r="E26" s="53">
        <v>1788.1</v>
      </c>
      <c r="F26" s="60">
        <f>SUM(G26:J26)</f>
        <v>0</v>
      </c>
      <c r="G26" s="60"/>
      <c r="H26" s="60"/>
      <c r="I26" s="57"/>
      <c r="J26" s="57"/>
    </row>
    <row r="27" spans="1:12" s="328" customFormat="1" ht="28.5" customHeight="1">
      <c r="A27" s="166" t="s">
        <v>572</v>
      </c>
      <c r="B27" s="118"/>
      <c r="C27" s="58"/>
      <c r="D27" s="58"/>
      <c r="E27" s="53">
        <v>145.5</v>
      </c>
      <c r="F27" s="60">
        <f>SUM(G27:J27)</f>
        <v>0</v>
      </c>
      <c r="G27" s="58"/>
      <c r="H27" s="58"/>
      <c r="I27" s="59"/>
      <c r="J27" s="59"/>
    </row>
    <row r="28" spans="1:12" s="328" customFormat="1" ht="45" customHeight="1">
      <c r="A28" s="107" t="s">
        <v>207</v>
      </c>
      <c r="B28" s="164">
        <v>3266</v>
      </c>
      <c r="C28" s="60">
        <f>C30+C31+C32+C33+C34+C35+C36+C37+C38+C39+C40+C41+C42+C43+C44+C45+C46+C47+C48+C49+C50+C51+C52+C53+C54+C55+C56+C57+C58+C59+C60+C61+C62+C63+C64+C65+C66+C67+C68+C69+C70</f>
        <v>19963.200000000008</v>
      </c>
      <c r="D28" s="60">
        <f>D92+D93+D94+D95+D96</f>
        <v>3000</v>
      </c>
      <c r="E28" s="60">
        <f>E30+E31+E32+E33+E34+E35+E36+E37+E38+E39+E40+E41+E42+E43+E44+E45+E47+E48+E46+E49+E50+E51+E52+E53+E54+E55+E56+E57+E58+E59+E60+E61+E62+E63+E64+E65+E66+E67+E68+E69+E70+E72+E73+E74+E75+E76+E77+E78+E79+E80+E81+E82+E83+E84+E85+E86+E87+E88+E89+E90+E91+E92+E93+E94+E95+E96+E71</f>
        <v>7123.2</v>
      </c>
      <c r="F28" s="60">
        <f>G28+H28+I28+J28</f>
        <v>1454.2</v>
      </c>
      <c r="G28" s="60">
        <f>G30+G31+G84+G87+G88</f>
        <v>20</v>
      </c>
      <c r="H28" s="60">
        <f>SUM(H29:H96)</f>
        <v>1304.2</v>
      </c>
      <c r="I28" s="57">
        <f>I31</f>
        <v>20</v>
      </c>
      <c r="J28" s="57">
        <f>J84</f>
        <v>110</v>
      </c>
    </row>
    <row r="29" spans="1:12" s="328" customFormat="1">
      <c r="A29" s="161" t="s">
        <v>701</v>
      </c>
      <c r="B29" s="164"/>
      <c r="C29" s="60"/>
      <c r="D29" s="60"/>
      <c r="E29" s="60"/>
      <c r="F29" s="53">
        <f>SUM(G29:J29)</f>
        <v>960</v>
      </c>
      <c r="G29" s="53"/>
      <c r="H29" s="53">
        <v>960</v>
      </c>
      <c r="I29" s="54"/>
      <c r="J29" s="54"/>
    </row>
    <row r="30" spans="1:12" s="328" customFormat="1">
      <c r="A30" s="161" t="s">
        <v>435</v>
      </c>
      <c r="B30" s="164"/>
      <c r="C30" s="53">
        <v>35</v>
      </c>
      <c r="D30" s="60"/>
      <c r="E30" s="60"/>
      <c r="F30" s="53">
        <f t="shared" ref="F30:F93" si="3">SUM(G30:J30)</f>
        <v>0</v>
      </c>
      <c r="G30" s="53"/>
      <c r="H30" s="53"/>
      <c r="I30" s="54"/>
      <c r="J30" s="54"/>
    </row>
    <row r="31" spans="1:12" s="328" customFormat="1">
      <c r="A31" s="161" t="s">
        <v>398</v>
      </c>
      <c r="B31" s="164"/>
      <c r="C31" s="53">
        <v>19.5</v>
      </c>
      <c r="D31" s="60"/>
      <c r="E31" s="60"/>
      <c r="F31" s="53">
        <f t="shared" si="3"/>
        <v>40</v>
      </c>
      <c r="G31" s="53">
        <v>20</v>
      </c>
      <c r="H31" s="53"/>
      <c r="I31" s="54">
        <v>20</v>
      </c>
      <c r="J31" s="54"/>
    </row>
    <row r="32" spans="1:12" s="328" customFormat="1">
      <c r="A32" s="161" t="s">
        <v>399</v>
      </c>
      <c r="B32" s="164"/>
      <c r="C32" s="53">
        <v>731.2</v>
      </c>
      <c r="D32" s="60"/>
      <c r="E32" s="60"/>
      <c r="F32" s="53">
        <f t="shared" si="3"/>
        <v>0</v>
      </c>
      <c r="G32" s="60"/>
      <c r="H32" s="60"/>
      <c r="I32" s="57"/>
      <c r="J32" s="57"/>
    </row>
    <row r="33" spans="1:10" s="328" customFormat="1">
      <c r="A33" s="161" t="s">
        <v>400</v>
      </c>
      <c r="B33" s="164"/>
      <c r="C33" s="53">
        <v>15.6</v>
      </c>
      <c r="D33" s="60"/>
      <c r="E33" s="60"/>
      <c r="F33" s="53">
        <f t="shared" si="3"/>
        <v>0</v>
      </c>
      <c r="G33" s="60"/>
      <c r="H33" s="60"/>
      <c r="I33" s="57"/>
      <c r="J33" s="57"/>
    </row>
    <row r="34" spans="1:10" s="328" customFormat="1">
      <c r="A34" s="161" t="s">
        <v>401</v>
      </c>
      <c r="B34" s="164"/>
      <c r="C34" s="53">
        <v>28.1</v>
      </c>
      <c r="D34" s="60"/>
      <c r="E34" s="60"/>
      <c r="F34" s="53">
        <f t="shared" si="3"/>
        <v>0</v>
      </c>
      <c r="G34" s="60"/>
      <c r="H34" s="60"/>
      <c r="I34" s="57"/>
      <c r="J34" s="57"/>
    </row>
    <row r="35" spans="1:10" s="328" customFormat="1">
      <c r="A35" s="161" t="s">
        <v>402</v>
      </c>
      <c r="B35" s="164"/>
      <c r="C35" s="53">
        <v>8.5</v>
      </c>
      <c r="D35" s="60"/>
      <c r="E35" s="60"/>
      <c r="F35" s="53">
        <f t="shared" si="3"/>
        <v>0</v>
      </c>
      <c r="G35" s="60"/>
      <c r="H35" s="60"/>
      <c r="I35" s="57"/>
      <c r="J35" s="57"/>
    </row>
    <row r="36" spans="1:10" s="328" customFormat="1">
      <c r="A36" s="161" t="s">
        <v>403</v>
      </c>
      <c r="B36" s="164"/>
      <c r="C36" s="53">
        <v>9.8000000000000007</v>
      </c>
      <c r="D36" s="60"/>
      <c r="E36" s="60"/>
      <c r="F36" s="53">
        <f t="shared" si="3"/>
        <v>0</v>
      </c>
      <c r="G36" s="60"/>
      <c r="H36" s="60"/>
      <c r="I36" s="57"/>
      <c r="J36" s="57"/>
    </row>
    <row r="37" spans="1:10" s="328" customFormat="1">
      <c r="A37" s="161" t="s">
        <v>404</v>
      </c>
      <c r="B37" s="164"/>
      <c r="C37" s="53">
        <v>127</v>
      </c>
      <c r="D37" s="60"/>
      <c r="E37" s="60"/>
      <c r="F37" s="53">
        <f t="shared" si="3"/>
        <v>0</v>
      </c>
      <c r="G37" s="60"/>
      <c r="H37" s="60"/>
      <c r="I37" s="57"/>
      <c r="J37" s="57"/>
    </row>
    <row r="38" spans="1:10" s="328" customFormat="1">
      <c r="A38" s="161" t="s">
        <v>405</v>
      </c>
      <c r="B38" s="164"/>
      <c r="C38" s="53">
        <v>7155</v>
      </c>
      <c r="D38" s="60"/>
      <c r="E38" s="60"/>
      <c r="F38" s="53">
        <f t="shared" si="3"/>
        <v>0</v>
      </c>
      <c r="G38" s="60"/>
      <c r="H38" s="60"/>
      <c r="I38" s="57"/>
      <c r="J38" s="57"/>
    </row>
    <row r="39" spans="1:10" s="328" customFormat="1">
      <c r="A39" s="161" t="s">
        <v>406</v>
      </c>
      <c r="B39" s="164"/>
      <c r="C39" s="53">
        <v>11.2</v>
      </c>
      <c r="D39" s="60"/>
      <c r="E39" s="60"/>
      <c r="F39" s="53">
        <f t="shared" si="3"/>
        <v>0</v>
      </c>
      <c r="G39" s="60"/>
      <c r="H39" s="60"/>
      <c r="I39" s="57"/>
      <c r="J39" s="57"/>
    </row>
    <row r="40" spans="1:10" s="328" customFormat="1">
      <c r="A40" s="161" t="s">
        <v>407</v>
      </c>
      <c r="B40" s="164"/>
      <c r="C40" s="53">
        <v>560</v>
      </c>
      <c r="D40" s="60"/>
      <c r="E40" s="60"/>
      <c r="F40" s="53">
        <f t="shared" si="3"/>
        <v>0</v>
      </c>
      <c r="G40" s="60"/>
      <c r="H40" s="60"/>
      <c r="I40" s="57"/>
      <c r="J40" s="57"/>
    </row>
    <row r="41" spans="1:10" s="328" customFormat="1">
      <c r="A41" s="161" t="s">
        <v>408</v>
      </c>
      <c r="B41" s="164"/>
      <c r="C41" s="53">
        <v>223.2</v>
      </c>
      <c r="D41" s="60"/>
      <c r="E41" s="60"/>
      <c r="F41" s="53">
        <f t="shared" si="3"/>
        <v>0</v>
      </c>
      <c r="G41" s="60"/>
      <c r="H41" s="60"/>
      <c r="I41" s="57"/>
      <c r="J41" s="57"/>
    </row>
    <row r="42" spans="1:10" s="328" customFormat="1">
      <c r="A42" s="161" t="s">
        <v>409</v>
      </c>
      <c r="B42" s="164"/>
      <c r="C42" s="53">
        <v>216</v>
      </c>
      <c r="D42" s="60"/>
      <c r="E42" s="60"/>
      <c r="F42" s="53">
        <f t="shared" si="3"/>
        <v>0</v>
      </c>
      <c r="G42" s="60"/>
      <c r="H42" s="60"/>
      <c r="I42" s="57"/>
      <c r="J42" s="57"/>
    </row>
    <row r="43" spans="1:10" s="328" customFormat="1">
      <c r="A43" s="161" t="s">
        <v>410</v>
      </c>
      <c r="B43" s="164"/>
      <c r="C43" s="53">
        <v>2000</v>
      </c>
      <c r="D43" s="60"/>
      <c r="E43" s="60"/>
      <c r="F43" s="53">
        <f t="shared" si="3"/>
        <v>0</v>
      </c>
      <c r="G43" s="60"/>
      <c r="H43" s="60"/>
      <c r="I43" s="57"/>
      <c r="J43" s="57"/>
    </row>
    <row r="44" spans="1:10" s="328" customFormat="1">
      <c r="A44" s="161" t="s">
        <v>411</v>
      </c>
      <c r="B44" s="164"/>
      <c r="C44" s="53">
        <v>233</v>
      </c>
      <c r="D44" s="60"/>
      <c r="E44" s="60"/>
      <c r="F44" s="53">
        <f t="shared" si="3"/>
        <v>0</v>
      </c>
      <c r="G44" s="60"/>
      <c r="H44" s="60"/>
      <c r="I44" s="57"/>
      <c r="J44" s="57"/>
    </row>
    <row r="45" spans="1:10" s="328" customFormat="1">
      <c r="A45" s="161" t="s">
        <v>412</v>
      </c>
      <c r="B45" s="164"/>
      <c r="C45" s="53">
        <v>339</v>
      </c>
      <c r="D45" s="60"/>
      <c r="E45" s="60"/>
      <c r="F45" s="53">
        <f t="shared" si="3"/>
        <v>0</v>
      </c>
      <c r="G45" s="60"/>
      <c r="H45" s="60"/>
      <c r="I45" s="57"/>
      <c r="J45" s="57"/>
    </row>
    <row r="46" spans="1:10" s="328" customFormat="1">
      <c r="A46" s="161" t="s">
        <v>413</v>
      </c>
      <c r="B46" s="164"/>
      <c r="C46" s="53">
        <v>847.5</v>
      </c>
      <c r="D46" s="60"/>
      <c r="E46" s="60"/>
      <c r="F46" s="53">
        <f t="shared" si="3"/>
        <v>0</v>
      </c>
      <c r="G46" s="60"/>
      <c r="H46" s="60"/>
      <c r="I46" s="57"/>
      <c r="J46" s="57"/>
    </row>
    <row r="47" spans="1:10" s="328" customFormat="1">
      <c r="A47" s="161" t="s">
        <v>414</v>
      </c>
      <c r="B47" s="164"/>
      <c r="C47" s="53">
        <v>217.5</v>
      </c>
      <c r="D47" s="60"/>
      <c r="E47" s="60"/>
      <c r="F47" s="53">
        <f t="shared" si="3"/>
        <v>0</v>
      </c>
      <c r="G47" s="60"/>
      <c r="H47" s="60"/>
      <c r="I47" s="57"/>
      <c r="J47" s="57"/>
    </row>
    <row r="48" spans="1:10" s="328" customFormat="1">
      <c r="A48" s="161" t="s">
        <v>415</v>
      </c>
      <c r="B48" s="164"/>
      <c r="C48" s="53">
        <v>177.6</v>
      </c>
      <c r="D48" s="60"/>
      <c r="E48" s="60"/>
      <c r="F48" s="53">
        <f t="shared" si="3"/>
        <v>0</v>
      </c>
      <c r="G48" s="60"/>
      <c r="H48" s="60"/>
      <c r="I48" s="57"/>
      <c r="J48" s="57"/>
    </row>
    <row r="49" spans="1:10" s="328" customFormat="1">
      <c r="A49" s="161" t="s">
        <v>416</v>
      </c>
      <c r="B49" s="164"/>
      <c r="C49" s="53">
        <v>1850</v>
      </c>
      <c r="D49" s="60"/>
      <c r="E49" s="60"/>
      <c r="F49" s="53">
        <f t="shared" si="3"/>
        <v>0</v>
      </c>
      <c r="G49" s="60"/>
      <c r="H49" s="60"/>
      <c r="I49" s="57"/>
      <c r="J49" s="57"/>
    </row>
    <row r="50" spans="1:10" s="328" customFormat="1">
      <c r="A50" s="161" t="s">
        <v>417</v>
      </c>
      <c r="B50" s="164"/>
      <c r="C50" s="53">
        <v>311</v>
      </c>
      <c r="D50" s="60"/>
      <c r="E50" s="60"/>
      <c r="F50" s="53">
        <f t="shared" si="3"/>
        <v>0</v>
      </c>
      <c r="G50" s="60"/>
      <c r="H50" s="60"/>
      <c r="I50" s="57"/>
      <c r="J50" s="57"/>
    </row>
    <row r="51" spans="1:10" s="328" customFormat="1">
      <c r="A51" s="161" t="s">
        <v>418</v>
      </c>
      <c r="B51" s="164"/>
      <c r="C51" s="53">
        <v>355.5</v>
      </c>
      <c r="D51" s="60"/>
      <c r="E51" s="60"/>
      <c r="F51" s="53">
        <f t="shared" si="3"/>
        <v>0</v>
      </c>
      <c r="G51" s="60"/>
      <c r="H51" s="60"/>
      <c r="I51" s="57"/>
      <c r="J51" s="57"/>
    </row>
    <row r="52" spans="1:10" s="328" customFormat="1">
      <c r="A52" s="161" t="s">
        <v>419</v>
      </c>
      <c r="B52" s="164"/>
      <c r="C52" s="53">
        <v>34.200000000000003</v>
      </c>
      <c r="D52" s="60"/>
      <c r="E52" s="60"/>
      <c r="F52" s="53">
        <f t="shared" si="3"/>
        <v>0</v>
      </c>
      <c r="G52" s="60"/>
      <c r="H52" s="60"/>
      <c r="I52" s="57"/>
      <c r="J52" s="57"/>
    </row>
    <row r="53" spans="1:10" s="328" customFormat="1">
      <c r="A53" s="161" t="s">
        <v>420</v>
      </c>
      <c r="B53" s="164"/>
      <c r="C53" s="53">
        <v>189.9</v>
      </c>
      <c r="D53" s="60"/>
      <c r="E53" s="60"/>
      <c r="F53" s="53">
        <f t="shared" si="3"/>
        <v>0</v>
      </c>
      <c r="G53" s="60"/>
      <c r="H53" s="60"/>
      <c r="I53" s="57"/>
      <c r="J53" s="57"/>
    </row>
    <row r="54" spans="1:10" s="328" customFormat="1">
      <c r="A54" s="161" t="s">
        <v>421</v>
      </c>
      <c r="B54" s="164"/>
      <c r="C54" s="53">
        <v>30.4</v>
      </c>
      <c r="D54" s="60"/>
      <c r="E54" s="60"/>
      <c r="F54" s="53">
        <f t="shared" si="3"/>
        <v>0</v>
      </c>
      <c r="G54" s="60"/>
      <c r="H54" s="60"/>
      <c r="I54" s="57"/>
      <c r="J54" s="57"/>
    </row>
    <row r="55" spans="1:10" s="328" customFormat="1">
      <c r="A55" s="161" t="s">
        <v>422</v>
      </c>
      <c r="B55" s="164"/>
      <c r="C55" s="53">
        <v>38</v>
      </c>
      <c r="D55" s="60"/>
      <c r="E55" s="60"/>
      <c r="F55" s="53">
        <f t="shared" si="3"/>
        <v>0</v>
      </c>
      <c r="G55" s="60"/>
      <c r="H55" s="60"/>
      <c r="I55" s="57"/>
      <c r="J55" s="57"/>
    </row>
    <row r="56" spans="1:10" s="328" customFormat="1">
      <c r="A56" s="161" t="s">
        <v>423</v>
      </c>
      <c r="B56" s="164"/>
      <c r="C56" s="53">
        <v>410</v>
      </c>
      <c r="D56" s="60"/>
      <c r="E56" s="60"/>
      <c r="F56" s="53">
        <f t="shared" si="3"/>
        <v>0</v>
      </c>
      <c r="G56" s="60"/>
      <c r="H56" s="60"/>
      <c r="I56" s="57"/>
      <c r="J56" s="57"/>
    </row>
    <row r="57" spans="1:10" s="328" customFormat="1">
      <c r="A57" s="161" t="s">
        <v>424</v>
      </c>
      <c r="B57" s="164"/>
      <c r="C57" s="53">
        <v>610.4</v>
      </c>
      <c r="D57" s="60"/>
      <c r="E57" s="60"/>
      <c r="F57" s="53">
        <f t="shared" si="3"/>
        <v>0</v>
      </c>
      <c r="G57" s="60"/>
      <c r="H57" s="60"/>
      <c r="I57" s="57"/>
      <c r="J57" s="57"/>
    </row>
    <row r="58" spans="1:10" s="328" customFormat="1" ht="23.25" customHeight="1">
      <c r="A58" s="161" t="s">
        <v>425</v>
      </c>
      <c r="B58" s="164"/>
      <c r="C58" s="53">
        <v>30.4</v>
      </c>
      <c r="D58" s="60"/>
      <c r="E58" s="60"/>
      <c r="F58" s="53">
        <f t="shared" si="3"/>
        <v>0</v>
      </c>
      <c r="G58" s="60"/>
      <c r="H58" s="60"/>
      <c r="I58" s="57"/>
      <c r="J58" s="57"/>
    </row>
    <row r="59" spans="1:10" s="328" customFormat="1" ht="18.75" customHeight="1">
      <c r="A59" s="161" t="s">
        <v>425</v>
      </c>
      <c r="B59" s="164"/>
      <c r="C59" s="53">
        <v>23.4</v>
      </c>
      <c r="D59" s="60"/>
      <c r="E59" s="60"/>
      <c r="F59" s="53">
        <f t="shared" si="3"/>
        <v>0</v>
      </c>
      <c r="G59" s="60"/>
      <c r="H59" s="60"/>
      <c r="I59" s="57"/>
      <c r="J59" s="57"/>
    </row>
    <row r="60" spans="1:10" s="328" customFormat="1" ht="20.25" customHeight="1">
      <c r="A60" s="161" t="s">
        <v>425</v>
      </c>
      <c r="B60" s="164"/>
      <c r="C60" s="53">
        <v>29.4</v>
      </c>
      <c r="D60" s="60"/>
      <c r="E60" s="60"/>
      <c r="F60" s="53">
        <f t="shared" si="3"/>
        <v>0</v>
      </c>
      <c r="G60" s="60"/>
      <c r="H60" s="60"/>
      <c r="I60" s="57"/>
      <c r="J60" s="57"/>
    </row>
    <row r="61" spans="1:10" s="328" customFormat="1">
      <c r="A61" s="161" t="s">
        <v>426</v>
      </c>
      <c r="B61" s="118"/>
      <c r="C61" s="53">
        <v>372</v>
      </c>
      <c r="D61" s="60"/>
      <c r="E61" s="60"/>
      <c r="F61" s="53">
        <f t="shared" si="3"/>
        <v>0</v>
      </c>
      <c r="G61" s="60"/>
      <c r="H61" s="60"/>
      <c r="I61" s="57"/>
      <c r="J61" s="57"/>
    </row>
    <row r="62" spans="1:10" s="328" customFormat="1" ht="24" customHeight="1">
      <c r="A62" s="161" t="s">
        <v>427</v>
      </c>
      <c r="B62" s="164"/>
      <c r="C62" s="53">
        <v>1510.5</v>
      </c>
      <c r="D62" s="60"/>
      <c r="E62" s="60"/>
      <c r="F62" s="53">
        <f t="shared" si="3"/>
        <v>0</v>
      </c>
      <c r="G62" s="60"/>
      <c r="H62" s="60"/>
      <c r="I62" s="57"/>
      <c r="J62" s="57"/>
    </row>
    <row r="63" spans="1:10" s="328" customFormat="1">
      <c r="A63" s="161" t="s">
        <v>571</v>
      </c>
      <c r="B63" s="118"/>
      <c r="C63" s="53"/>
      <c r="D63" s="53">
        <v>22</v>
      </c>
      <c r="E63" s="60"/>
      <c r="F63" s="53">
        <f t="shared" si="3"/>
        <v>0</v>
      </c>
      <c r="G63" s="60"/>
      <c r="H63" s="60"/>
      <c r="I63" s="57"/>
      <c r="J63" s="57"/>
    </row>
    <row r="64" spans="1:10" s="328" customFormat="1" ht="20.25" customHeight="1">
      <c r="A64" s="161" t="s">
        <v>428</v>
      </c>
      <c r="B64" s="164"/>
      <c r="C64" s="53">
        <v>33.200000000000003</v>
      </c>
      <c r="D64" s="60"/>
      <c r="E64" s="60"/>
      <c r="F64" s="53">
        <f t="shared" si="3"/>
        <v>0</v>
      </c>
      <c r="G64" s="60"/>
      <c r="H64" s="60"/>
      <c r="I64" s="57"/>
      <c r="J64" s="57"/>
    </row>
    <row r="65" spans="1:10" s="328" customFormat="1">
      <c r="A65" s="161" t="s">
        <v>429</v>
      </c>
      <c r="B65" s="118"/>
      <c r="C65" s="53">
        <v>69.3</v>
      </c>
      <c r="D65" s="60"/>
      <c r="E65" s="60"/>
      <c r="F65" s="53">
        <f t="shared" si="3"/>
        <v>0</v>
      </c>
      <c r="G65" s="60"/>
      <c r="H65" s="60"/>
      <c r="I65" s="57"/>
      <c r="J65" s="57"/>
    </row>
    <row r="66" spans="1:10" s="328" customFormat="1" ht="22.5" customHeight="1">
      <c r="A66" s="161" t="s">
        <v>430</v>
      </c>
      <c r="B66" s="164"/>
      <c r="C66" s="53">
        <v>18.100000000000001</v>
      </c>
      <c r="D66" s="60"/>
      <c r="E66" s="60"/>
      <c r="F66" s="53">
        <f t="shared" si="3"/>
        <v>0</v>
      </c>
      <c r="G66" s="60"/>
      <c r="H66" s="60"/>
      <c r="I66" s="57"/>
      <c r="J66" s="57"/>
    </row>
    <row r="67" spans="1:10" s="328" customFormat="1">
      <c r="A67" s="161" t="s">
        <v>431</v>
      </c>
      <c r="B67" s="118"/>
      <c r="C67" s="53">
        <v>23.7</v>
      </c>
      <c r="D67" s="60"/>
      <c r="E67" s="60"/>
      <c r="F67" s="53">
        <f t="shared" si="3"/>
        <v>0</v>
      </c>
      <c r="G67" s="60"/>
      <c r="H67" s="60"/>
      <c r="I67" s="57"/>
      <c r="J67" s="57"/>
    </row>
    <row r="68" spans="1:10" s="328" customFormat="1" ht="36.75" customHeight="1">
      <c r="A68" s="161" t="s">
        <v>432</v>
      </c>
      <c r="B68" s="164"/>
      <c r="C68" s="53">
        <v>466.7</v>
      </c>
      <c r="D68" s="60"/>
      <c r="E68" s="60"/>
      <c r="F68" s="53">
        <f t="shared" si="3"/>
        <v>0</v>
      </c>
      <c r="G68" s="60"/>
      <c r="H68" s="60"/>
      <c r="I68" s="57"/>
      <c r="J68" s="57"/>
    </row>
    <row r="69" spans="1:10" s="328" customFormat="1">
      <c r="A69" s="161" t="s">
        <v>433</v>
      </c>
      <c r="B69" s="118"/>
      <c r="C69" s="53">
        <v>578</v>
      </c>
      <c r="D69" s="60"/>
      <c r="E69" s="60"/>
      <c r="F69" s="53">
        <f t="shared" si="3"/>
        <v>0</v>
      </c>
      <c r="G69" s="60"/>
      <c r="H69" s="60"/>
      <c r="I69" s="57"/>
      <c r="J69" s="57"/>
    </row>
    <row r="70" spans="1:10" s="328" customFormat="1">
      <c r="A70" s="161" t="s">
        <v>434</v>
      </c>
      <c r="B70" s="164"/>
      <c r="C70" s="53">
        <v>24.4</v>
      </c>
      <c r="D70" s="60"/>
      <c r="E70" s="60"/>
      <c r="F70" s="53">
        <f t="shared" si="3"/>
        <v>0</v>
      </c>
      <c r="G70" s="60"/>
      <c r="H70" s="60"/>
      <c r="I70" s="57"/>
      <c r="J70" s="57"/>
    </row>
    <row r="71" spans="1:10" s="328" customFormat="1">
      <c r="A71" s="161" t="s">
        <v>759</v>
      </c>
      <c r="B71" s="164"/>
      <c r="C71" s="53"/>
      <c r="D71" s="60"/>
      <c r="E71" s="53">
        <v>73.8</v>
      </c>
      <c r="F71" s="53">
        <f t="shared" si="3"/>
        <v>0</v>
      </c>
      <c r="G71" s="60"/>
      <c r="H71" s="60"/>
      <c r="I71" s="57"/>
      <c r="J71" s="57"/>
    </row>
    <row r="72" spans="1:10" s="328" customFormat="1">
      <c r="A72" s="161" t="s">
        <v>760</v>
      </c>
      <c r="B72" s="164"/>
      <c r="C72" s="53"/>
      <c r="D72" s="60"/>
      <c r="E72" s="53">
        <v>182</v>
      </c>
      <c r="F72" s="53">
        <f t="shared" si="3"/>
        <v>0</v>
      </c>
      <c r="G72" s="60"/>
      <c r="H72" s="60"/>
      <c r="I72" s="57"/>
      <c r="J72" s="57"/>
    </row>
    <row r="73" spans="1:10" s="328" customFormat="1">
      <c r="A73" s="161" t="s">
        <v>761</v>
      </c>
      <c r="B73" s="164"/>
      <c r="C73" s="53"/>
      <c r="D73" s="60"/>
      <c r="E73" s="53">
        <v>140</v>
      </c>
      <c r="F73" s="53">
        <f t="shared" si="3"/>
        <v>0</v>
      </c>
      <c r="G73" s="60"/>
      <c r="H73" s="60"/>
      <c r="I73" s="57"/>
      <c r="J73" s="57"/>
    </row>
    <row r="74" spans="1:10" s="328" customFormat="1">
      <c r="A74" s="161" t="s">
        <v>591</v>
      </c>
      <c r="B74" s="164"/>
      <c r="C74" s="53"/>
      <c r="D74" s="60"/>
      <c r="E74" s="53">
        <v>73.8</v>
      </c>
      <c r="F74" s="53">
        <f t="shared" si="3"/>
        <v>0</v>
      </c>
      <c r="G74" s="60"/>
      <c r="H74" s="60"/>
      <c r="I74" s="57"/>
      <c r="J74" s="57"/>
    </row>
    <row r="75" spans="1:10" s="328" customFormat="1">
      <c r="A75" s="161" t="s">
        <v>590</v>
      </c>
      <c r="B75" s="164"/>
      <c r="C75" s="53"/>
      <c r="D75" s="60"/>
      <c r="E75" s="53">
        <v>304.5</v>
      </c>
      <c r="F75" s="53">
        <f t="shared" si="3"/>
        <v>0</v>
      </c>
      <c r="G75" s="60"/>
      <c r="H75" s="60"/>
      <c r="I75" s="57"/>
      <c r="J75" s="57"/>
    </row>
    <row r="76" spans="1:10" s="328" customFormat="1">
      <c r="A76" s="161" t="s">
        <v>589</v>
      </c>
      <c r="B76" s="164"/>
      <c r="C76" s="53"/>
      <c r="D76" s="60"/>
      <c r="E76" s="53">
        <v>149.4</v>
      </c>
      <c r="F76" s="53">
        <f t="shared" si="3"/>
        <v>0</v>
      </c>
      <c r="G76" s="60"/>
      <c r="H76" s="60"/>
      <c r="I76" s="57"/>
      <c r="J76" s="57"/>
    </row>
    <row r="77" spans="1:10" s="328" customFormat="1">
      <c r="A77" s="346" t="s">
        <v>762</v>
      </c>
      <c r="B77" s="164"/>
      <c r="C77" s="53"/>
      <c r="D77" s="60"/>
      <c r="E77" s="53">
        <v>374</v>
      </c>
      <c r="F77" s="53">
        <f t="shared" si="3"/>
        <v>0</v>
      </c>
      <c r="G77" s="60"/>
      <c r="H77" s="60"/>
      <c r="I77" s="57"/>
      <c r="J77" s="57"/>
    </row>
    <row r="78" spans="1:10" s="328" customFormat="1">
      <c r="A78" s="161" t="s">
        <v>763</v>
      </c>
      <c r="B78" s="164"/>
      <c r="C78" s="53"/>
      <c r="D78" s="60"/>
      <c r="E78" s="53">
        <v>229</v>
      </c>
      <c r="F78" s="53">
        <f t="shared" si="3"/>
        <v>0</v>
      </c>
      <c r="G78" s="60"/>
      <c r="H78" s="60"/>
      <c r="I78" s="57"/>
      <c r="J78" s="57"/>
    </row>
    <row r="79" spans="1:10" s="328" customFormat="1">
      <c r="A79" s="161" t="s">
        <v>588</v>
      </c>
      <c r="B79" s="164"/>
      <c r="C79" s="53"/>
      <c r="D79" s="60"/>
      <c r="E79" s="53">
        <v>55.8</v>
      </c>
      <c r="F79" s="53">
        <f t="shared" si="3"/>
        <v>0</v>
      </c>
      <c r="G79" s="60"/>
      <c r="H79" s="60"/>
      <c r="I79" s="57"/>
      <c r="J79" s="57"/>
    </row>
    <row r="80" spans="1:10" s="328" customFormat="1">
      <c r="A80" s="161" t="s">
        <v>592</v>
      </c>
      <c r="B80" s="164"/>
      <c r="C80" s="53"/>
      <c r="D80" s="60"/>
      <c r="E80" s="53">
        <v>161.6</v>
      </c>
      <c r="F80" s="53">
        <f t="shared" si="3"/>
        <v>0</v>
      </c>
      <c r="G80" s="60"/>
      <c r="H80" s="60"/>
      <c r="I80" s="57"/>
      <c r="J80" s="57"/>
    </row>
    <row r="81" spans="1:10" s="328" customFormat="1">
      <c r="A81" s="161" t="s">
        <v>587</v>
      </c>
      <c r="B81" s="164"/>
      <c r="C81" s="53"/>
      <c r="D81" s="60"/>
      <c r="E81" s="53">
        <v>512.70000000000005</v>
      </c>
      <c r="F81" s="53">
        <f t="shared" si="3"/>
        <v>0</v>
      </c>
      <c r="G81" s="60"/>
      <c r="H81" s="60"/>
      <c r="I81" s="57"/>
      <c r="J81" s="57"/>
    </row>
    <row r="82" spans="1:10" s="328" customFormat="1">
      <c r="A82" s="161" t="s">
        <v>764</v>
      </c>
      <c r="B82" s="164"/>
      <c r="C82" s="53"/>
      <c r="D82" s="60"/>
      <c r="E82" s="53">
        <v>153.19999999999999</v>
      </c>
      <c r="F82" s="53">
        <f t="shared" si="3"/>
        <v>0</v>
      </c>
      <c r="G82" s="60"/>
      <c r="H82" s="60"/>
      <c r="I82" s="57"/>
      <c r="J82" s="57"/>
    </row>
    <row r="83" spans="1:10" s="328" customFormat="1">
      <c r="A83" s="161" t="s">
        <v>558</v>
      </c>
      <c r="B83" s="164"/>
      <c r="C83" s="53"/>
      <c r="D83" s="60"/>
      <c r="E83" s="53">
        <v>97.9</v>
      </c>
      <c r="F83" s="53">
        <f t="shared" si="3"/>
        <v>0</v>
      </c>
      <c r="G83" s="60"/>
      <c r="H83" s="60"/>
      <c r="I83" s="57"/>
      <c r="J83" s="57"/>
    </row>
    <row r="84" spans="1:10" s="328" customFormat="1" ht="21" customHeight="1">
      <c r="A84" s="161" t="s">
        <v>586</v>
      </c>
      <c r="B84" s="164"/>
      <c r="C84" s="53"/>
      <c r="D84" s="60"/>
      <c r="E84" s="53">
        <v>330</v>
      </c>
      <c r="F84" s="53">
        <f t="shared" si="3"/>
        <v>110</v>
      </c>
      <c r="G84" s="53"/>
      <c r="H84" s="53"/>
      <c r="I84" s="54"/>
      <c r="J84" s="54">
        <v>110</v>
      </c>
    </row>
    <row r="85" spans="1:10" s="328" customFormat="1">
      <c r="A85" s="161" t="s">
        <v>560</v>
      </c>
      <c r="B85" s="164"/>
      <c r="C85" s="53"/>
      <c r="D85" s="60"/>
      <c r="E85" s="53">
        <v>608.5</v>
      </c>
      <c r="F85" s="53">
        <f t="shared" si="3"/>
        <v>0</v>
      </c>
      <c r="G85" s="53"/>
      <c r="H85" s="53"/>
      <c r="I85" s="54"/>
      <c r="J85" s="54"/>
    </row>
    <row r="86" spans="1:10" s="328" customFormat="1">
      <c r="A86" s="161" t="s">
        <v>561</v>
      </c>
      <c r="B86" s="164"/>
      <c r="C86" s="53"/>
      <c r="D86" s="60"/>
      <c r="E86" s="53">
        <v>37.9</v>
      </c>
      <c r="F86" s="53">
        <f t="shared" si="3"/>
        <v>0</v>
      </c>
      <c r="G86" s="53"/>
      <c r="H86" s="53"/>
      <c r="I86" s="54"/>
      <c r="J86" s="54"/>
    </row>
    <row r="87" spans="1:10" s="328" customFormat="1">
      <c r="A87" s="161" t="s">
        <v>585</v>
      </c>
      <c r="B87" s="164"/>
      <c r="C87" s="53"/>
      <c r="D87" s="60"/>
      <c r="E87" s="53">
        <v>229.2</v>
      </c>
      <c r="F87" s="53">
        <f t="shared" si="3"/>
        <v>214.2</v>
      </c>
      <c r="G87" s="53"/>
      <c r="H87" s="53">
        <v>214.2</v>
      </c>
      <c r="I87" s="54"/>
      <c r="J87" s="54"/>
    </row>
    <row r="88" spans="1:10" s="328" customFormat="1">
      <c r="A88" s="161" t="s">
        <v>584</v>
      </c>
      <c r="B88" s="164"/>
      <c r="C88" s="53"/>
      <c r="D88" s="60"/>
      <c r="E88" s="53">
        <v>139.19999999999999</v>
      </c>
      <c r="F88" s="53">
        <f t="shared" si="3"/>
        <v>130</v>
      </c>
      <c r="G88" s="53"/>
      <c r="H88" s="53">
        <v>130</v>
      </c>
      <c r="I88" s="54"/>
      <c r="J88" s="54"/>
    </row>
    <row r="89" spans="1:10" s="328" customFormat="1">
      <c r="A89" s="161" t="s">
        <v>583</v>
      </c>
      <c r="B89" s="164"/>
      <c r="C89" s="53"/>
      <c r="D89" s="60"/>
      <c r="E89" s="53">
        <v>148</v>
      </c>
      <c r="F89" s="53">
        <f t="shared" si="3"/>
        <v>0</v>
      </c>
      <c r="G89" s="53"/>
      <c r="H89" s="53"/>
      <c r="I89" s="54"/>
      <c r="J89" s="54"/>
    </row>
    <row r="90" spans="1:10" s="328" customFormat="1">
      <c r="A90" s="161" t="s">
        <v>765</v>
      </c>
      <c r="B90" s="164"/>
      <c r="C90" s="53"/>
      <c r="D90" s="60"/>
      <c r="E90" s="53">
        <v>120.6</v>
      </c>
      <c r="F90" s="53">
        <f t="shared" si="3"/>
        <v>0</v>
      </c>
      <c r="G90" s="60"/>
      <c r="H90" s="60"/>
      <c r="I90" s="57"/>
      <c r="J90" s="57"/>
    </row>
    <row r="91" spans="1:10" s="328" customFormat="1" ht="24" customHeight="1">
      <c r="A91" s="161" t="s">
        <v>520</v>
      </c>
      <c r="B91" s="164"/>
      <c r="C91" s="53"/>
      <c r="D91" s="60"/>
      <c r="E91" s="53">
        <v>14.6</v>
      </c>
      <c r="F91" s="53">
        <f t="shared" si="3"/>
        <v>0</v>
      </c>
      <c r="G91" s="60"/>
      <c r="H91" s="60"/>
      <c r="I91" s="57"/>
      <c r="J91" s="57"/>
    </row>
    <row r="92" spans="1:10" s="328" customFormat="1" ht="26.25" customHeight="1">
      <c r="A92" s="161" t="s">
        <v>436</v>
      </c>
      <c r="B92" s="164"/>
      <c r="C92" s="60"/>
      <c r="D92" s="53">
        <v>2385</v>
      </c>
      <c r="E92" s="53">
        <v>2385</v>
      </c>
      <c r="F92" s="53">
        <f t="shared" si="3"/>
        <v>0</v>
      </c>
      <c r="G92" s="60"/>
      <c r="H92" s="60"/>
      <c r="I92" s="57"/>
      <c r="J92" s="57"/>
    </row>
    <row r="93" spans="1:10" s="328" customFormat="1" ht="21.75" customHeight="1">
      <c r="A93" s="161" t="s">
        <v>437</v>
      </c>
      <c r="B93" s="164"/>
      <c r="C93" s="60"/>
      <c r="D93" s="53">
        <v>170.5</v>
      </c>
      <c r="E93" s="53">
        <v>158</v>
      </c>
      <c r="F93" s="53">
        <f t="shared" si="3"/>
        <v>0</v>
      </c>
      <c r="G93" s="60"/>
      <c r="H93" s="60"/>
      <c r="I93" s="57"/>
      <c r="J93" s="57"/>
    </row>
    <row r="94" spans="1:10" s="328" customFormat="1" ht="19.5" customHeight="1">
      <c r="A94" s="161" t="s">
        <v>582</v>
      </c>
      <c r="B94" s="164"/>
      <c r="C94" s="60"/>
      <c r="D94" s="53">
        <v>124.5</v>
      </c>
      <c r="E94" s="53">
        <v>124.5</v>
      </c>
      <c r="F94" s="53">
        <f t="shared" ref="F94:F96" si="4">SUM(G94:J94)</f>
        <v>0</v>
      </c>
      <c r="G94" s="60"/>
      <c r="H94" s="60"/>
      <c r="I94" s="57"/>
      <c r="J94" s="57"/>
    </row>
    <row r="95" spans="1:10" s="328" customFormat="1" ht="24.75" customHeight="1">
      <c r="A95" s="161" t="s">
        <v>438</v>
      </c>
      <c r="B95" s="164"/>
      <c r="C95" s="60"/>
      <c r="D95" s="53">
        <v>130</v>
      </c>
      <c r="E95" s="53">
        <v>130</v>
      </c>
      <c r="F95" s="53">
        <f t="shared" si="4"/>
        <v>0</v>
      </c>
      <c r="G95" s="60"/>
      <c r="H95" s="60"/>
      <c r="I95" s="57"/>
      <c r="J95" s="57"/>
    </row>
    <row r="96" spans="1:10" s="328" customFormat="1" ht="22.5" customHeight="1">
      <c r="A96" s="161" t="s">
        <v>439</v>
      </c>
      <c r="B96" s="164"/>
      <c r="C96" s="60"/>
      <c r="D96" s="53">
        <v>190</v>
      </c>
      <c r="E96" s="53">
        <v>190</v>
      </c>
      <c r="F96" s="53">
        <f t="shared" si="4"/>
        <v>0</v>
      </c>
      <c r="G96" s="60"/>
      <c r="H96" s="60"/>
      <c r="I96" s="57"/>
      <c r="J96" s="57"/>
    </row>
    <row r="97" spans="1:10" s="328" customFormat="1" ht="46.5" customHeight="1">
      <c r="A97" s="107" t="s">
        <v>441</v>
      </c>
      <c r="B97" s="164">
        <v>3267</v>
      </c>
      <c r="C97" s="60">
        <f>C98+C112+C113+C114+C115+C116+C117+C118+C119+C120+C121+C122+C123+C124+C125+C126+C127+C128+C129+C130+C131+C132+C133+C134+C135+C136+C137+C138+C139+C140+C141+C142+C143+C144</f>
        <v>680.5</v>
      </c>
      <c r="D97" s="60">
        <f>D145+D146</f>
        <v>26.799999999999997</v>
      </c>
      <c r="E97" s="60">
        <f>E98+E99+E100+E101+E102+E103+E104+E105+E106+E107+E108+E109+E110+E111+E114+E115+E112+E113+E116+E117+E118+E119+E120+E121+E122+E123+E124+E125+E126+E127+E128+E129+E130+E131+E132+E133+E134+E135+E136+E137+E138+E139+E140+E141+E142+E143+E144+E145+E146+E147+E148+E149+E150+E151+E152+E153+E154+E155+E156</f>
        <v>577.09999999999991</v>
      </c>
      <c r="F97" s="60">
        <f>G97+H97+I97+J97</f>
        <v>570.20000000000005</v>
      </c>
      <c r="G97" s="60">
        <f>G157+G158+G114+G115</f>
        <v>63.4</v>
      </c>
      <c r="H97" s="60">
        <f>H146+H157+H159+H117</f>
        <v>142.30000000000001</v>
      </c>
      <c r="I97" s="57">
        <f>I146+I147+I154</f>
        <v>88.300000000000011</v>
      </c>
      <c r="J97" s="57">
        <f>J160+J161+J162+J163+J164+J165+J136</f>
        <v>276.2</v>
      </c>
    </row>
    <row r="98" spans="1:10" s="328" customFormat="1">
      <c r="A98" s="161" t="s">
        <v>443</v>
      </c>
      <c r="B98" s="164"/>
      <c r="C98" s="53">
        <v>9.4</v>
      </c>
      <c r="D98" s="53"/>
      <c r="E98" s="53">
        <v>70</v>
      </c>
      <c r="F98" s="53">
        <f>SUM(G98:J98)</f>
        <v>0</v>
      </c>
      <c r="G98" s="53"/>
      <c r="H98" s="53"/>
      <c r="I98" s="54"/>
      <c r="J98" s="54"/>
    </row>
    <row r="99" spans="1:10" s="328" customFormat="1">
      <c r="A99" s="161" t="s">
        <v>574</v>
      </c>
      <c r="B99" s="164"/>
      <c r="C99" s="53"/>
      <c r="D99" s="53"/>
      <c r="E99" s="53">
        <v>51.1</v>
      </c>
      <c r="F99" s="53">
        <f t="shared" ref="F99:F162" si="5">SUM(G99:J99)</f>
        <v>0</v>
      </c>
      <c r="G99" s="53"/>
      <c r="H99" s="53"/>
      <c r="I99" s="54"/>
      <c r="J99" s="54"/>
    </row>
    <row r="100" spans="1:10" s="328" customFormat="1">
      <c r="A100" s="161" t="s">
        <v>575</v>
      </c>
      <c r="B100" s="164"/>
      <c r="C100" s="53"/>
      <c r="D100" s="53"/>
      <c r="E100" s="53">
        <v>6</v>
      </c>
      <c r="F100" s="53">
        <f t="shared" si="5"/>
        <v>0</v>
      </c>
      <c r="G100" s="53"/>
      <c r="H100" s="53"/>
      <c r="I100" s="54"/>
      <c r="J100" s="54"/>
    </row>
    <row r="101" spans="1:10" s="328" customFormat="1">
      <c r="A101" s="161" t="s">
        <v>766</v>
      </c>
      <c r="B101" s="164"/>
      <c r="C101" s="53"/>
      <c r="D101" s="53"/>
      <c r="E101" s="53">
        <v>17.7</v>
      </c>
      <c r="F101" s="53">
        <f t="shared" si="5"/>
        <v>0</v>
      </c>
      <c r="G101" s="53"/>
      <c r="H101" s="53"/>
      <c r="I101" s="54"/>
      <c r="J101" s="54"/>
    </row>
    <row r="102" spans="1:10" s="328" customFormat="1">
      <c r="A102" s="161" t="s">
        <v>767</v>
      </c>
      <c r="B102" s="164"/>
      <c r="C102" s="53"/>
      <c r="D102" s="53"/>
      <c r="E102" s="53">
        <v>4.0999999999999996</v>
      </c>
      <c r="F102" s="53">
        <f t="shared" si="5"/>
        <v>0</v>
      </c>
      <c r="G102" s="53"/>
      <c r="H102" s="53"/>
      <c r="I102" s="54"/>
      <c r="J102" s="54"/>
    </row>
    <row r="103" spans="1:10" s="328" customFormat="1">
      <c r="A103" s="161" t="s">
        <v>768</v>
      </c>
      <c r="B103" s="164"/>
      <c r="C103" s="53"/>
      <c r="D103" s="53"/>
      <c r="E103" s="53">
        <v>10.7</v>
      </c>
      <c r="F103" s="53">
        <f t="shared" si="5"/>
        <v>0</v>
      </c>
      <c r="G103" s="53"/>
      <c r="H103" s="53"/>
      <c r="I103" s="54"/>
      <c r="J103" s="54"/>
    </row>
    <row r="104" spans="1:10" s="328" customFormat="1">
      <c r="A104" s="161" t="s">
        <v>769</v>
      </c>
      <c r="B104" s="164"/>
      <c r="C104" s="53"/>
      <c r="D104" s="53"/>
      <c r="E104" s="53">
        <v>21</v>
      </c>
      <c r="F104" s="53">
        <f t="shared" si="5"/>
        <v>0</v>
      </c>
      <c r="G104" s="53"/>
      <c r="H104" s="53"/>
      <c r="I104" s="54"/>
      <c r="J104" s="54"/>
    </row>
    <row r="105" spans="1:10" s="328" customFormat="1">
      <c r="A105" s="161" t="s">
        <v>770</v>
      </c>
      <c r="B105" s="164"/>
      <c r="C105" s="53"/>
      <c r="D105" s="53"/>
      <c r="E105" s="53">
        <v>17.600000000000001</v>
      </c>
      <c r="F105" s="53">
        <f t="shared" si="5"/>
        <v>0</v>
      </c>
      <c r="G105" s="53"/>
      <c r="H105" s="53"/>
      <c r="I105" s="54"/>
      <c r="J105" s="54"/>
    </row>
    <row r="106" spans="1:10" s="328" customFormat="1">
      <c r="A106" s="161" t="s">
        <v>771</v>
      </c>
      <c r="B106" s="164"/>
      <c r="C106" s="53"/>
      <c r="D106" s="53"/>
      <c r="E106" s="53">
        <v>28</v>
      </c>
      <c r="F106" s="53">
        <f t="shared" si="5"/>
        <v>0</v>
      </c>
      <c r="G106" s="53"/>
      <c r="H106" s="53"/>
      <c r="I106" s="54"/>
      <c r="J106" s="54"/>
    </row>
    <row r="107" spans="1:10" s="328" customFormat="1">
      <c r="A107" s="161" t="s">
        <v>772</v>
      </c>
      <c r="B107" s="164"/>
      <c r="C107" s="53"/>
      <c r="D107" s="53"/>
      <c r="E107" s="53">
        <v>12.4</v>
      </c>
      <c r="F107" s="53">
        <f t="shared" si="5"/>
        <v>0</v>
      </c>
      <c r="G107" s="53"/>
      <c r="H107" s="53"/>
      <c r="I107" s="54"/>
      <c r="J107" s="54"/>
    </row>
    <row r="108" spans="1:10" s="328" customFormat="1">
      <c r="A108" s="161" t="s">
        <v>773</v>
      </c>
      <c r="B108" s="164"/>
      <c r="C108" s="53"/>
      <c r="D108" s="53"/>
      <c r="E108" s="53">
        <v>2.6</v>
      </c>
      <c r="F108" s="53">
        <f t="shared" si="5"/>
        <v>0</v>
      </c>
      <c r="G108" s="53"/>
      <c r="H108" s="53"/>
      <c r="I108" s="54"/>
      <c r="J108" s="54"/>
    </row>
    <row r="109" spans="1:10" s="328" customFormat="1">
      <c r="A109" s="161" t="s">
        <v>774</v>
      </c>
      <c r="B109" s="164"/>
      <c r="C109" s="53"/>
      <c r="D109" s="53"/>
      <c r="E109" s="53">
        <v>15</v>
      </c>
      <c r="F109" s="53">
        <f t="shared" si="5"/>
        <v>0</v>
      </c>
      <c r="G109" s="53"/>
      <c r="H109" s="53"/>
      <c r="I109" s="54"/>
      <c r="J109" s="54"/>
    </row>
    <row r="110" spans="1:10" s="328" customFormat="1">
      <c r="A110" s="161" t="s">
        <v>775</v>
      </c>
      <c r="B110" s="164"/>
      <c r="C110" s="53"/>
      <c r="D110" s="53"/>
      <c r="E110" s="53">
        <v>2.4</v>
      </c>
      <c r="F110" s="53">
        <f t="shared" si="5"/>
        <v>0</v>
      </c>
      <c r="G110" s="53"/>
      <c r="H110" s="53"/>
      <c r="I110" s="54"/>
      <c r="J110" s="54"/>
    </row>
    <row r="111" spans="1:10" s="328" customFormat="1">
      <c r="A111" s="161" t="s">
        <v>776</v>
      </c>
      <c r="B111" s="164"/>
      <c r="C111" s="53"/>
      <c r="D111" s="53"/>
      <c r="E111" s="53">
        <v>0.4</v>
      </c>
      <c r="F111" s="53">
        <f t="shared" si="5"/>
        <v>0</v>
      </c>
      <c r="G111" s="53"/>
      <c r="H111" s="53"/>
      <c r="I111" s="54"/>
      <c r="J111" s="54"/>
    </row>
    <row r="112" spans="1:10" s="328" customFormat="1">
      <c r="A112" s="161" t="s">
        <v>444</v>
      </c>
      <c r="B112" s="164"/>
      <c r="C112" s="53">
        <v>2.1</v>
      </c>
      <c r="D112" s="53"/>
      <c r="E112" s="53"/>
      <c r="F112" s="53">
        <f t="shared" si="5"/>
        <v>0</v>
      </c>
      <c r="G112" s="53"/>
      <c r="H112" s="53"/>
      <c r="I112" s="54"/>
      <c r="J112" s="54"/>
    </row>
    <row r="113" spans="1:10" s="328" customFormat="1">
      <c r="A113" s="161" t="s">
        <v>445</v>
      </c>
      <c r="B113" s="164"/>
      <c r="C113" s="53">
        <v>0.2</v>
      </c>
      <c r="D113" s="53"/>
      <c r="E113" s="53"/>
      <c r="F113" s="53">
        <f t="shared" si="5"/>
        <v>0</v>
      </c>
      <c r="G113" s="53"/>
      <c r="H113" s="53"/>
      <c r="I113" s="54"/>
      <c r="J113" s="54"/>
    </row>
    <row r="114" spans="1:10" s="328" customFormat="1">
      <c r="A114" s="161" t="s">
        <v>446</v>
      </c>
      <c r="B114" s="164"/>
      <c r="C114" s="53">
        <v>2.8</v>
      </c>
      <c r="D114" s="53"/>
      <c r="E114" s="53">
        <v>7.3</v>
      </c>
      <c r="F114" s="53">
        <f t="shared" si="5"/>
        <v>3.7</v>
      </c>
      <c r="G114" s="53">
        <v>3.7</v>
      </c>
      <c r="H114" s="53"/>
      <c r="I114" s="54"/>
      <c r="J114" s="54"/>
    </row>
    <row r="115" spans="1:10" s="328" customFormat="1">
      <c r="A115" s="161" t="s">
        <v>447</v>
      </c>
      <c r="B115" s="164"/>
      <c r="C115" s="53">
        <v>2.4</v>
      </c>
      <c r="D115" s="53"/>
      <c r="E115" s="53">
        <v>4.0999999999999996</v>
      </c>
      <c r="F115" s="53">
        <f t="shared" si="5"/>
        <v>6.8</v>
      </c>
      <c r="G115" s="53">
        <v>6.8</v>
      </c>
      <c r="H115" s="53"/>
      <c r="I115" s="54"/>
      <c r="J115" s="54"/>
    </row>
    <row r="116" spans="1:10" s="328" customFormat="1">
      <c r="A116" s="161" t="s">
        <v>448</v>
      </c>
      <c r="B116" s="164"/>
      <c r="C116" s="53">
        <v>62.3</v>
      </c>
      <c r="D116" s="53"/>
      <c r="E116" s="53"/>
      <c r="F116" s="53">
        <f t="shared" si="5"/>
        <v>0</v>
      </c>
      <c r="G116" s="53"/>
      <c r="H116" s="53"/>
      <c r="I116" s="54"/>
      <c r="J116" s="54"/>
    </row>
    <row r="117" spans="1:10" s="328" customFormat="1">
      <c r="A117" s="161" t="s">
        <v>449</v>
      </c>
      <c r="B117" s="164"/>
      <c r="C117" s="53">
        <v>3.7</v>
      </c>
      <c r="D117" s="53"/>
      <c r="E117" s="53">
        <v>58.5</v>
      </c>
      <c r="F117" s="53">
        <f t="shared" si="5"/>
        <v>27</v>
      </c>
      <c r="G117" s="53"/>
      <c r="H117" s="53">
        <v>27</v>
      </c>
      <c r="I117" s="54"/>
      <c r="J117" s="54"/>
    </row>
    <row r="118" spans="1:10" s="328" customFormat="1">
      <c r="A118" s="161" t="s">
        <v>450</v>
      </c>
      <c r="B118" s="164"/>
      <c r="C118" s="53">
        <v>5</v>
      </c>
      <c r="D118" s="53"/>
      <c r="E118" s="53"/>
      <c r="F118" s="53">
        <f t="shared" si="5"/>
        <v>0</v>
      </c>
      <c r="G118" s="53"/>
      <c r="H118" s="53"/>
      <c r="I118" s="54"/>
      <c r="J118" s="54"/>
    </row>
    <row r="119" spans="1:10" s="328" customFormat="1">
      <c r="A119" s="161" t="s">
        <v>451</v>
      </c>
      <c r="B119" s="164"/>
      <c r="C119" s="53">
        <v>2.2000000000000002</v>
      </c>
      <c r="D119" s="53"/>
      <c r="E119" s="53"/>
      <c r="F119" s="53">
        <f t="shared" si="5"/>
        <v>0</v>
      </c>
      <c r="G119" s="53"/>
      <c r="H119" s="53"/>
      <c r="I119" s="54"/>
      <c r="J119" s="54"/>
    </row>
    <row r="120" spans="1:10" s="328" customFormat="1">
      <c r="A120" s="161" t="s">
        <v>452</v>
      </c>
      <c r="B120" s="164"/>
      <c r="C120" s="53">
        <v>5</v>
      </c>
      <c r="D120" s="53"/>
      <c r="E120" s="53"/>
      <c r="F120" s="53">
        <f t="shared" si="5"/>
        <v>0</v>
      </c>
      <c r="G120" s="53"/>
      <c r="H120" s="53"/>
      <c r="I120" s="54"/>
      <c r="J120" s="54"/>
    </row>
    <row r="121" spans="1:10" s="328" customFormat="1">
      <c r="A121" s="161" t="s">
        <v>453</v>
      </c>
      <c r="B121" s="164"/>
      <c r="C121" s="53">
        <v>4.4000000000000004</v>
      </c>
      <c r="D121" s="53"/>
      <c r="E121" s="53"/>
      <c r="F121" s="53">
        <f t="shared" si="5"/>
        <v>0</v>
      </c>
      <c r="G121" s="53"/>
      <c r="H121" s="53"/>
      <c r="I121" s="54"/>
      <c r="J121" s="54"/>
    </row>
    <row r="122" spans="1:10" s="328" customFormat="1">
      <c r="A122" s="161" t="s">
        <v>454</v>
      </c>
      <c r="B122" s="164"/>
      <c r="C122" s="53">
        <v>2.1</v>
      </c>
      <c r="D122" s="53"/>
      <c r="E122" s="53"/>
      <c r="F122" s="53">
        <f t="shared" si="5"/>
        <v>0</v>
      </c>
      <c r="G122" s="53"/>
      <c r="H122" s="53"/>
      <c r="I122" s="54"/>
      <c r="J122" s="54"/>
    </row>
    <row r="123" spans="1:10" s="328" customFormat="1">
      <c r="A123" s="161" t="s">
        <v>455</v>
      </c>
      <c r="B123" s="164"/>
      <c r="C123" s="53">
        <v>4.9000000000000004</v>
      </c>
      <c r="D123" s="53"/>
      <c r="E123" s="53"/>
      <c r="F123" s="53">
        <f t="shared" si="5"/>
        <v>0</v>
      </c>
      <c r="G123" s="53"/>
      <c r="H123" s="53"/>
      <c r="I123" s="54"/>
      <c r="J123" s="54"/>
    </row>
    <row r="124" spans="1:10" s="328" customFormat="1">
      <c r="A124" s="161" t="s">
        <v>456</v>
      </c>
      <c r="B124" s="164"/>
      <c r="C124" s="53">
        <v>1.5</v>
      </c>
      <c r="D124" s="53"/>
      <c r="E124" s="53"/>
      <c r="F124" s="53">
        <f t="shared" si="5"/>
        <v>0</v>
      </c>
      <c r="G124" s="53"/>
      <c r="H124" s="53"/>
      <c r="I124" s="54"/>
      <c r="J124" s="54"/>
    </row>
    <row r="125" spans="1:10" s="328" customFormat="1">
      <c r="A125" s="161" t="s">
        <v>457</v>
      </c>
      <c r="B125" s="164"/>
      <c r="C125" s="53">
        <v>5.0999999999999996</v>
      </c>
      <c r="D125" s="53"/>
      <c r="E125" s="53"/>
      <c r="F125" s="53">
        <f t="shared" si="5"/>
        <v>0</v>
      </c>
      <c r="G125" s="53"/>
      <c r="H125" s="53"/>
      <c r="I125" s="54"/>
      <c r="J125" s="54"/>
    </row>
    <row r="126" spans="1:10" s="328" customFormat="1">
      <c r="A126" s="161" t="s">
        <v>458</v>
      </c>
      <c r="B126" s="164"/>
      <c r="C126" s="53">
        <v>1.7</v>
      </c>
      <c r="D126" s="53"/>
      <c r="E126" s="53"/>
      <c r="F126" s="53">
        <f t="shared" si="5"/>
        <v>0</v>
      </c>
      <c r="G126" s="53"/>
      <c r="H126" s="53"/>
      <c r="I126" s="54"/>
      <c r="J126" s="54"/>
    </row>
    <row r="127" spans="1:10" s="328" customFormat="1">
      <c r="A127" s="161" t="s">
        <v>459</v>
      </c>
      <c r="B127" s="164"/>
      <c r="C127" s="53">
        <v>5.3</v>
      </c>
      <c r="D127" s="53"/>
      <c r="E127" s="53"/>
      <c r="F127" s="53">
        <f t="shared" si="5"/>
        <v>0</v>
      </c>
      <c r="G127" s="53"/>
      <c r="H127" s="53"/>
      <c r="I127" s="54"/>
      <c r="J127" s="54"/>
    </row>
    <row r="128" spans="1:10" s="328" customFormat="1">
      <c r="A128" s="161" t="s">
        <v>460</v>
      </c>
      <c r="B128" s="164"/>
      <c r="C128" s="53">
        <v>0.8</v>
      </c>
      <c r="D128" s="53"/>
      <c r="E128" s="53"/>
      <c r="F128" s="53">
        <f t="shared" si="5"/>
        <v>0</v>
      </c>
      <c r="G128" s="53"/>
      <c r="H128" s="53"/>
      <c r="I128" s="54"/>
      <c r="J128" s="54"/>
    </row>
    <row r="129" spans="1:10" s="328" customFormat="1">
      <c r="A129" s="161" t="s">
        <v>461</v>
      </c>
      <c r="B129" s="164"/>
      <c r="C129" s="53">
        <v>31.5</v>
      </c>
      <c r="D129" s="53"/>
      <c r="E129" s="53"/>
      <c r="F129" s="53">
        <f t="shared" si="5"/>
        <v>0</v>
      </c>
      <c r="G129" s="53"/>
      <c r="H129" s="53"/>
      <c r="I129" s="54"/>
      <c r="J129" s="54"/>
    </row>
    <row r="130" spans="1:10" s="328" customFormat="1">
      <c r="A130" s="161" t="s">
        <v>462</v>
      </c>
      <c r="B130" s="164"/>
      <c r="C130" s="53">
        <v>33.6</v>
      </c>
      <c r="D130" s="53"/>
      <c r="E130" s="53"/>
      <c r="F130" s="53">
        <f t="shared" si="5"/>
        <v>0</v>
      </c>
      <c r="G130" s="53"/>
      <c r="H130" s="53"/>
      <c r="I130" s="54"/>
      <c r="J130" s="54"/>
    </row>
    <row r="131" spans="1:10" s="328" customFormat="1">
      <c r="A131" s="161" t="s">
        <v>463</v>
      </c>
      <c r="B131" s="164"/>
      <c r="C131" s="53">
        <v>44</v>
      </c>
      <c r="D131" s="53"/>
      <c r="E131" s="53"/>
      <c r="F131" s="53">
        <f t="shared" si="5"/>
        <v>0</v>
      </c>
      <c r="G131" s="53"/>
      <c r="H131" s="53"/>
      <c r="I131" s="54"/>
      <c r="J131" s="54"/>
    </row>
    <row r="132" spans="1:10" s="328" customFormat="1">
      <c r="A132" s="161" t="s">
        <v>464</v>
      </c>
      <c r="B132" s="164"/>
      <c r="C132" s="53">
        <v>126.4</v>
      </c>
      <c r="D132" s="53"/>
      <c r="E132" s="53"/>
      <c r="F132" s="53">
        <f t="shared" si="5"/>
        <v>0</v>
      </c>
      <c r="G132" s="53"/>
      <c r="H132" s="53"/>
      <c r="I132" s="54"/>
      <c r="J132" s="54"/>
    </row>
    <row r="133" spans="1:10" s="328" customFormat="1">
      <c r="A133" s="161" t="s">
        <v>465</v>
      </c>
      <c r="B133" s="164"/>
      <c r="C133" s="53">
        <v>7.8</v>
      </c>
      <c r="D133" s="53"/>
      <c r="E133" s="53"/>
      <c r="F133" s="53">
        <f t="shared" si="5"/>
        <v>0</v>
      </c>
      <c r="G133" s="53"/>
      <c r="H133" s="53"/>
      <c r="I133" s="54"/>
      <c r="J133" s="54"/>
    </row>
    <row r="134" spans="1:10" s="328" customFormat="1">
      <c r="A134" s="161" t="s">
        <v>466</v>
      </c>
      <c r="B134" s="164"/>
      <c r="C134" s="53">
        <v>3.8</v>
      </c>
      <c r="D134" s="53"/>
      <c r="E134" s="53"/>
      <c r="F134" s="53">
        <f t="shared" si="5"/>
        <v>0</v>
      </c>
      <c r="G134" s="53"/>
      <c r="H134" s="53"/>
      <c r="I134" s="54"/>
      <c r="J134" s="54"/>
    </row>
    <row r="135" spans="1:10" s="328" customFormat="1">
      <c r="A135" s="161" t="s">
        <v>467</v>
      </c>
      <c r="B135" s="164"/>
      <c r="C135" s="53">
        <v>8.3000000000000007</v>
      </c>
      <c r="D135" s="53"/>
      <c r="E135" s="53"/>
      <c r="F135" s="53">
        <f t="shared" si="5"/>
        <v>0</v>
      </c>
      <c r="G135" s="53"/>
      <c r="H135" s="53"/>
      <c r="I135" s="54"/>
      <c r="J135" s="54"/>
    </row>
    <row r="136" spans="1:10" s="328" customFormat="1">
      <c r="A136" s="161" t="s">
        <v>468</v>
      </c>
      <c r="B136" s="164"/>
      <c r="C136" s="53">
        <v>14</v>
      </c>
      <c r="D136" s="53"/>
      <c r="E136" s="53"/>
      <c r="F136" s="53">
        <f t="shared" si="5"/>
        <v>50</v>
      </c>
      <c r="G136" s="53"/>
      <c r="H136" s="53"/>
      <c r="I136" s="54"/>
      <c r="J136" s="54">
        <v>50</v>
      </c>
    </row>
    <row r="137" spans="1:10" s="328" customFormat="1">
      <c r="A137" s="161" t="s">
        <v>469</v>
      </c>
      <c r="B137" s="164"/>
      <c r="C137" s="53">
        <v>2.4</v>
      </c>
      <c r="D137" s="53"/>
      <c r="E137" s="53"/>
      <c r="F137" s="53">
        <f t="shared" si="5"/>
        <v>0</v>
      </c>
      <c r="G137" s="53"/>
      <c r="H137" s="53"/>
      <c r="I137" s="54"/>
      <c r="J137" s="54"/>
    </row>
    <row r="138" spans="1:10" s="328" customFormat="1">
      <c r="A138" s="161" t="s">
        <v>470</v>
      </c>
      <c r="B138" s="164"/>
      <c r="C138" s="53">
        <v>4</v>
      </c>
      <c r="D138" s="53"/>
      <c r="E138" s="53"/>
      <c r="F138" s="53">
        <f t="shared" si="5"/>
        <v>0</v>
      </c>
      <c r="G138" s="53"/>
      <c r="H138" s="53"/>
      <c r="I138" s="54"/>
      <c r="J138" s="54"/>
    </row>
    <row r="139" spans="1:10" s="328" customFormat="1">
      <c r="A139" s="161" t="s">
        <v>471</v>
      </c>
      <c r="B139" s="164"/>
      <c r="C139" s="53">
        <v>9.6</v>
      </c>
      <c r="D139" s="53"/>
      <c r="E139" s="53"/>
      <c r="F139" s="53">
        <f t="shared" si="5"/>
        <v>0</v>
      </c>
      <c r="G139" s="53"/>
      <c r="H139" s="53"/>
      <c r="I139" s="54"/>
      <c r="J139" s="54"/>
    </row>
    <row r="140" spans="1:10" s="328" customFormat="1">
      <c r="A140" s="161" t="s">
        <v>472</v>
      </c>
      <c r="B140" s="164"/>
      <c r="C140" s="53">
        <v>42</v>
      </c>
      <c r="D140" s="53"/>
      <c r="E140" s="53"/>
      <c r="F140" s="53">
        <f t="shared" si="5"/>
        <v>0</v>
      </c>
      <c r="G140" s="53"/>
      <c r="H140" s="53"/>
      <c r="I140" s="54"/>
      <c r="J140" s="54"/>
    </row>
    <row r="141" spans="1:10" s="328" customFormat="1">
      <c r="A141" s="161" t="s">
        <v>473</v>
      </c>
      <c r="B141" s="164"/>
      <c r="C141" s="53">
        <v>15.2</v>
      </c>
      <c r="D141" s="53"/>
      <c r="E141" s="53"/>
      <c r="F141" s="53">
        <f t="shared" si="5"/>
        <v>0</v>
      </c>
      <c r="G141" s="53"/>
      <c r="H141" s="53"/>
      <c r="I141" s="54"/>
      <c r="J141" s="54"/>
    </row>
    <row r="142" spans="1:10" s="328" customFormat="1">
      <c r="A142" s="161" t="s">
        <v>474</v>
      </c>
      <c r="B142" s="164"/>
      <c r="C142" s="53">
        <v>208</v>
      </c>
      <c r="D142" s="53"/>
      <c r="E142" s="53"/>
      <c r="F142" s="53">
        <f t="shared" si="5"/>
        <v>0</v>
      </c>
      <c r="G142" s="53"/>
      <c r="H142" s="53"/>
      <c r="I142" s="54"/>
      <c r="J142" s="54"/>
    </row>
    <row r="143" spans="1:10" s="328" customFormat="1">
      <c r="A143" s="161" t="s">
        <v>475</v>
      </c>
      <c r="B143" s="164"/>
      <c r="C143" s="53">
        <v>4.5</v>
      </c>
      <c r="D143" s="53"/>
      <c r="E143" s="53"/>
      <c r="F143" s="53">
        <f t="shared" si="5"/>
        <v>0</v>
      </c>
      <c r="G143" s="53"/>
      <c r="H143" s="53"/>
      <c r="I143" s="54"/>
      <c r="J143" s="54"/>
    </row>
    <row r="144" spans="1:10" s="328" customFormat="1">
      <c r="A144" s="161" t="s">
        <v>476</v>
      </c>
      <c r="B144" s="164"/>
      <c r="C144" s="53">
        <v>4.5</v>
      </c>
      <c r="D144" s="53"/>
      <c r="E144" s="53"/>
      <c r="F144" s="53">
        <f t="shared" si="5"/>
        <v>0</v>
      </c>
      <c r="G144" s="53"/>
      <c r="H144" s="53"/>
      <c r="I144" s="54"/>
      <c r="J144" s="54"/>
    </row>
    <row r="145" spans="1:10" s="328" customFormat="1">
      <c r="A145" s="161" t="s">
        <v>777</v>
      </c>
      <c r="B145" s="164"/>
      <c r="C145" s="53"/>
      <c r="D145" s="53">
        <v>4.0999999999999996</v>
      </c>
      <c r="E145" s="53">
        <v>4.0999999999999996</v>
      </c>
      <c r="F145" s="53">
        <f t="shared" si="5"/>
        <v>0</v>
      </c>
      <c r="G145" s="53"/>
      <c r="H145" s="53"/>
      <c r="I145" s="54"/>
      <c r="J145" s="54"/>
    </row>
    <row r="146" spans="1:10" s="328" customFormat="1">
      <c r="A146" s="161" t="s">
        <v>479</v>
      </c>
      <c r="B146" s="164"/>
      <c r="C146" s="53"/>
      <c r="D146" s="53">
        <v>22.7</v>
      </c>
      <c r="E146" s="53">
        <v>22.7</v>
      </c>
      <c r="F146" s="53">
        <f t="shared" si="5"/>
        <v>15.2</v>
      </c>
      <c r="G146" s="53"/>
      <c r="H146" s="53">
        <v>7.6</v>
      </c>
      <c r="I146" s="54">
        <v>7.6</v>
      </c>
      <c r="J146" s="54"/>
    </row>
    <row r="147" spans="1:10" s="328" customFormat="1">
      <c r="A147" s="161" t="s">
        <v>593</v>
      </c>
      <c r="B147" s="164"/>
      <c r="C147" s="53"/>
      <c r="D147" s="53"/>
      <c r="E147" s="53">
        <v>4.5999999999999996</v>
      </c>
      <c r="F147" s="53">
        <f t="shared" si="5"/>
        <v>30</v>
      </c>
      <c r="G147" s="53"/>
      <c r="H147" s="53"/>
      <c r="I147" s="54">
        <v>30</v>
      </c>
      <c r="J147" s="54"/>
    </row>
    <row r="148" spans="1:10" s="328" customFormat="1">
      <c r="A148" s="161" t="s">
        <v>518</v>
      </c>
      <c r="B148" s="164"/>
      <c r="C148" s="53"/>
      <c r="D148" s="53"/>
      <c r="E148" s="53">
        <v>33.5</v>
      </c>
      <c r="F148" s="53">
        <f t="shared" si="5"/>
        <v>0</v>
      </c>
      <c r="G148" s="53"/>
      <c r="H148" s="53"/>
      <c r="I148" s="54"/>
      <c r="J148" s="54"/>
    </row>
    <row r="149" spans="1:10" s="328" customFormat="1">
      <c r="A149" s="161" t="s">
        <v>517</v>
      </c>
      <c r="B149" s="164"/>
      <c r="C149" s="53"/>
      <c r="D149" s="53"/>
      <c r="E149" s="53">
        <v>3.6</v>
      </c>
      <c r="F149" s="53">
        <f t="shared" si="5"/>
        <v>0</v>
      </c>
      <c r="G149" s="53"/>
      <c r="H149" s="53"/>
      <c r="I149" s="54"/>
      <c r="J149" s="54"/>
    </row>
    <row r="150" spans="1:10" s="328" customFormat="1">
      <c r="A150" s="161" t="s">
        <v>516</v>
      </c>
      <c r="B150" s="164"/>
      <c r="C150" s="53"/>
      <c r="D150" s="53"/>
      <c r="E150" s="53">
        <v>1.7</v>
      </c>
      <c r="F150" s="53">
        <f t="shared" si="5"/>
        <v>0</v>
      </c>
      <c r="G150" s="53"/>
      <c r="H150" s="53"/>
      <c r="I150" s="54"/>
      <c r="J150" s="54"/>
    </row>
    <row r="151" spans="1:10" s="328" customFormat="1">
      <c r="A151" s="161" t="s">
        <v>515</v>
      </c>
      <c r="B151" s="164"/>
      <c r="C151" s="53"/>
      <c r="D151" s="53"/>
      <c r="E151" s="53">
        <v>48.9</v>
      </c>
      <c r="F151" s="53">
        <f t="shared" si="5"/>
        <v>0</v>
      </c>
      <c r="G151" s="53"/>
      <c r="H151" s="53"/>
      <c r="I151" s="54"/>
      <c r="J151" s="54"/>
    </row>
    <row r="152" spans="1:10" s="328" customFormat="1">
      <c r="A152" s="161" t="s">
        <v>778</v>
      </c>
      <c r="B152" s="164"/>
      <c r="C152" s="53"/>
      <c r="D152" s="53"/>
      <c r="E152" s="53">
        <v>28.5</v>
      </c>
      <c r="F152" s="53">
        <f t="shared" si="5"/>
        <v>0</v>
      </c>
      <c r="G152" s="53"/>
      <c r="H152" s="53"/>
      <c r="I152" s="54"/>
      <c r="J152" s="54"/>
    </row>
    <row r="153" spans="1:10" s="328" customFormat="1">
      <c r="A153" s="161" t="s">
        <v>514</v>
      </c>
      <c r="B153" s="164"/>
      <c r="C153" s="53"/>
      <c r="D153" s="53"/>
      <c r="E153" s="53">
        <v>12.5</v>
      </c>
      <c r="F153" s="53">
        <f t="shared" si="5"/>
        <v>0</v>
      </c>
      <c r="G153" s="53"/>
      <c r="H153" s="53"/>
      <c r="I153" s="54"/>
      <c r="J153" s="54"/>
    </row>
    <row r="154" spans="1:10" s="328" customFormat="1">
      <c r="A154" s="161" t="s">
        <v>513</v>
      </c>
      <c r="B154" s="164"/>
      <c r="C154" s="53"/>
      <c r="D154" s="53"/>
      <c r="E154" s="53">
        <v>6</v>
      </c>
      <c r="F154" s="53">
        <f t="shared" si="5"/>
        <v>50.7</v>
      </c>
      <c r="G154" s="53"/>
      <c r="H154" s="53"/>
      <c r="I154" s="54">
        <v>50.7</v>
      </c>
      <c r="J154" s="54"/>
    </row>
    <row r="155" spans="1:10" s="328" customFormat="1">
      <c r="A155" s="161" t="s">
        <v>512</v>
      </c>
      <c r="B155" s="164"/>
      <c r="C155" s="53"/>
      <c r="D155" s="53"/>
      <c r="E155" s="53">
        <v>4</v>
      </c>
      <c r="F155" s="53">
        <f t="shared" si="5"/>
        <v>0</v>
      </c>
      <c r="G155" s="53"/>
      <c r="H155" s="53"/>
      <c r="I155" s="54"/>
      <c r="J155" s="54"/>
    </row>
    <row r="156" spans="1:10" s="328" customFormat="1">
      <c r="A156" s="161" t="s">
        <v>511</v>
      </c>
      <c r="B156" s="164"/>
      <c r="C156" s="53"/>
      <c r="D156" s="53"/>
      <c r="E156" s="53">
        <v>78.099999999999994</v>
      </c>
      <c r="F156" s="53">
        <f t="shared" si="5"/>
        <v>0</v>
      </c>
      <c r="G156" s="53"/>
      <c r="H156" s="53"/>
      <c r="I156" s="54"/>
      <c r="J156" s="54"/>
    </row>
    <row r="157" spans="1:10" s="328" customFormat="1">
      <c r="A157" s="166" t="s">
        <v>594</v>
      </c>
      <c r="B157" s="164"/>
      <c r="C157" s="53"/>
      <c r="D157" s="53"/>
      <c r="E157" s="53"/>
      <c r="F157" s="53">
        <f t="shared" si="5"/>
        <v>31</v>
      </c>
      <c r="G157" s="53">
        <v>15</v>
      </c>
      <c r="H157" s="53">
        <v>16</v>
      </c>
      <c r="I157" s="53"/>
      <c r="J157" s="53"/>
    </row>
    <row r="158" spans="1:10" s="328" customFormat="1">
      <c r="A158" s="166" t="s">
        <v>578</v>
      </c>
      <c r="B158" s="164"/>
      <c r="C158" s="53"/>
      <c r="D158" s="53"/>
      <c r="E158" s="53"/>
      <c r="F158" s="53">
        <f t="shared" si="5"/>
        <v>37.9</v>
      </c>
      <c r="G158" s="53">
        <v>37.9</v>
      </c>
      <c r="H158" s="53"/>
      <c r="I158" s="53"/>
      <c r="J158" s="53"/>
    </row>
    <row r="159" spans="1:10" s="328" customFormat="1">
      <c r="A159" s="166" t="s">
        <v>576</v>
      </c>
      <c r="B159" s="164"/>
      <c r="C159" s="53"/>
      <c r="D159" s="53"/>
      <c r="E159" s="53"/>
      <c r="F159" s="53">
        <f t="shared" si="5"/>
        <v>91.7</v>
      </c>
      <c r="G159" s="53"/>
      <c r="H159" s="53">
        <v>91.7</v>
      </c>
      <c r="I159" s="53"/>
      <c r="J159" s="53"/>
    </row>
    <row r="160" spans="1:10" s="328" customFormat="1">
      <c r="A160" s="166" t="s">
        <v>483</v>
      </c>
      <c r="B160" s="164"/>
      <c r="C160" s="53"/>
      <c r="D160" s="53"/>
      <c r="E160" s="53"/>
      <c r="F160" s="53">
        <f t="shared" si="5"/>
        <v>164.2</v>
      </c>
      <c r="G160" s="53"/>
      <c r="H160" s="53"/>
      <c r="I160" s="53"/>
      <c r="J160" s="53">
        <v>164.2</v>
      </c>
    </row>
    <row r="161" spans="1:10" s="328" customFormat="1">
      <c r="A161" s="166" t="s">
        <v>577</v>
      </c>
      <c r="B161" s="164"/>
      <c r="C161" s="53"/>
      <c r="D161" s="53"/>
      <c r="E161" s="53"/>
      <c r="F161" s="53">
        <f t="shared" si="5"/>
        <v>10</v>
      </c>
      <c r="G161" s="53"/>
      <c r="H161" s="53"/>
      <c r="I161" s="53"/>
      <c r="J161" s="53">
        <v>10</v>
      </c>
    </row>
    <row r="162" spans="1:10" s="328" customFormat="1">
      <c r="A162" s="166" t="s">
        <v>482</v>
      </c>
      <c r="B162" s="164"/>
      <c r="C162" s="53"/>
      <c r="D162" s="53"/>
      <c r="E162" s="53"/>
      <c r="F162" s="53">
        <f t="shared" si="5"/>
        <v>15.1</v>
      </c>
      <c r="G162" s="53"/>
      <c r="H162" s="53"/>
      <c r="I162" s="53"/>
      <c r="J162" s="53">
        <v>15.1</v>
      </c>
    </row>
    <row r="163" spans="1:10" s="328" customFormat="1">
      <c r="A163" s="166" t="s">
        <v>581</v>
      </c>
      <c r="B163" s="164"/>
      <c r="C163" s="53"/>
      <c r="D163" s="53"/>
      <c r="E163" s="53"/>
      <c r="F163" s="53">
        <f t="shared" ref="F163:F169" si="6">SUM(G163:J163)</f>
        <v>20.100000000000001</v>
      </c>
      <c r="G163" s="53"/>
      <c r="H163" s="53"/>
      <c r="I163" s="53"/>
      <c r="J163" s="53">
        <v>20.100000000000001</v>
      </c>
    </row>
    <row r="164" spans="1:10" s="328" customFormat="1">
      <c r="A164" s="166" t="s">
        <v>579</v>
      </c>
      <c r="B164" s="164"/>
      <c r="C164" s="53"/>
      <c r="D164" s="53"/>
      <c r="E164" s="53"/>
      <c r="F164" s="53">
        <f t="shared" si="6"/>
        <v>13.8</v>
      </c>
      <c r="G164" s="53"/>
      <c r="H164" s="53"/>
      <c r="I164" s="53"/>
      <c r="J164" s="53">
        <v>13.8</v>
      </c>
    </row>
    <row r="165" spans="1:10" s="328" customFormat="1">
      <c r="A165" s="166" t="s">
        <v>580</v>
      </c>
      <c r="B165" s="164"/>
      <c r="C165" s="53"/>
      <c r="D165" s="53"/>
      <c r="E165" s="53"/>
      <c r="F165" s="53">
        <f t="shared" si="6"/>
        <v>3</v>
      </c>
      <c r="G165" s="53"/>
      <c r="H165" s="53"/>
      <c r="I165" s="53"/>
      <c r="J165" s="53">
        <v>3</v>
      </c>
    </row>
    <row r="166" spans="1:10" s="328" customFormat="1" ht="36" customHeight="1">
      <c r="A166" s="107" t="s">
        <v>440</v>
      </c>
      <c r="B166" s="164">
        <v>3268</v>
      </c>
      <c r="C166" s="60">
        <f>C167</f>
        <v>21.3</v>
      </c>
      <c r="D166" s="53">
        <f>SUM(D167)</f>
        <v>0</v>
      </c>
      <c r="E166" s="53">
        <f t="shared" ref="E166:J166" si="7">SUM(E167)</f>
        <v>0</v>
      </c>
      <c r="F166" s="53">
        <f t="shared" si="7"/>
        <v>0</v>
      </c>
      <c r="G166" s="53">
        <f t="shared" si="7"/>
        <v>0</v>
      </c>
      <c r="H166" s="53">
        <f t="shared" si="7"/>
        <v>0</v>
      </c>
      <c r="I166" s="53">
        <f t="shared" si="7"/>
        <v>0</v>
      </c>
      <c r="J166" s="53">
        <f t="shared" si="7"/>
        <v>0</v>
      </c>
    </row>
    <row r="167" spans="1:10" s="328" customFormat="1">
      <c r="A167" s="161" t="s">
        <v>477</v>
      </c>
      <c r="B167" s="164"/>
      <c r="C167" s="53">
        <v>21.3</v>
      </c>
      <c r="D167" s="53"/>
      <c r="E167" s="53"/>
      <c r="F167" s="53">
        <f t="shared" si="6"/>
        <v>0</v>
      </c>
      <c r="G167" s="53"/>
      <c r="H167" s="53"/>
      <c r="I167" s="53"/>
      <c r="J167" s="53"/>
    </row>
    <row r="168" spans="1:10" s="328" customFormat="1" ht="44.25" customHeight="1">
      <c r="A168" s="107" t="s">
        <v>442</v>
      </c>
      <c r="B168" s="164">
        <v>3269</v>
      </c>
      <c r="C168" s="60">
        <f>C169</f>
        <v>11.4</v>
      </c>
      <c r="D168" s="53">
        <f>SUM(D169)</f>
        <v>0</v>
      </c>
      <c r="E168" s="53">
        <f t="shared" ref="E168:J168" si="8">SUM(E169)</f>
        <v>0</v>
      </c>
      <c r="F168" s="53">
        <f t="shared" si="8"/>
        <v>0</v>
      </c>
      <c r="G168" s="53">
        <f t="shared" si="8"/>
        <v>0</v>
      </c>
      <c r="H168" s="53">
        <f t="shared" si="8"/>
        <v>0</v>
      </c>
      <c r="I168" s="53">
        <f t="shared" si="8"/>
        <v>0</v>
      </c>
      <c r="J168" s="53">
        <f t="shared" si="8"/>
        <v>0</v>
      </c>
    </row>
    <row r="169" spans="1:10" s="328" customFormat="1">
      <c r="A169" s="161" t="s">
        <v>478</v>
      </c>
      <c r="B169" s="164"/>
      <c r="C169" s="53">
        <v>11.4</v>
      </c>
      <c r="D169" s="53"/>
      <c r="E169" s="53"/>
      <c r="F169" s="53">
        <f t="shared" si="6"/>
        <v>0</v>
      </c>
      <c r="G169" s="53"/>
      <c r="H169" s="53"/>
      <c r="I169" s="54"/>
      <c r="J169" s="54"/>
    </row>
    <row r="170" spans="1:10" s="328" customFormat="1" ht="19.5" customHeight="1">
      <c r="A170" s="199"/>
      <c r="B170" s="347"/>
      <c r="C170" s="61"/>
      <c r="D170" s="61"/>
      <c r="E170" s="61"/>
      <c r="F170" s="61"/>
      <c r="G170" s="61"/>
      <c r="H170" s="61"/>
      <c r="I170" s="61"/>
      <c r="J170" s="62"/>
    </row>
    <row r="171" spans="1:10" ht="26.25" customHeight="1">
      <c r="A171" s="171" t="s">
        <v>700</v>
      </c>
      <c r="B171" s="2"/>
      <c r="C171" s="230"/>
      <c r="D171" s="230"/>
      <c r="E171" s="116"/>
      <c r="F171" s="44"/>
      <c r="G171" s="224" t="s">
        <v>689</v>
      </c>
      <c r="H171" s="225"/>
      <c r="I171" s="225"/>
    </row>
    <row r="172" spans="1:10">
      <c r="A172" s="78" t="s">
        <v>132</v>
      </c>
      <c r="B172" s="79"/>
      <c r="C172" s="226" t="s">
        <v>148</v>
      </c>
      <c r="D172" s="226"/>
      <c r="E172" s="199"/>
      <c r="F172" s="79"/>
      <c r="G172" s="227" t="s">
        <v>36</v>
      </c>
      <c r="H172" s="227"/>
      <c r="I172" s="227"/>
    </row>
    <row r="173" spans="1:10">
      <c r="A173" s="144"/>
      <c r="C173" s="145"/>
      <c r="D173" s="146"/>
      <c r="E173" s="146"/>
      <c r="F173" s="146"/>
      <c r="G173" s="146"/>
      <c r="H173" s="146"/>
    </row>
    <row r="174" spans="1:10">
      <c r="A174" s="144"/>
      <c r="C174" s="145"/>
      <c r="D174" s="146"/>
      <c r="E174" s="146"/>
      <c r="F174" s="146"/>
      <c r="G174" s="146"/>
      <c r="H174" s="146"/>
    </row>
    <row r="175" spans="1:10">
      <c r="A175" s="144"/>
      <c r="C175" s="145"/>
      <c r="D175" s="146"/>
      <c r="E175" s="146"/>
      <c r="F175" s="146"/>
      <c r="G175" s="146"/>
      <c r="H175" s="146"/>
    </row>
    <row r="176" spans="1:10">
      <c r="A176" s="144"/>
      <c r="C176" s="145"/>
      <c r="D176" s="146"/>
      <c r="E176" s="146"/>
      <c r="F176" s="146"/>
      <c r="G176" s="146"/>
      <c r="H176" s="146"/>
    </row>
    <row r="177" spans="1:8">
      <c r="A177" s="144"/>
      <c r="C177" s="145"/>
      <c r="D177" s="146"/>
      <c r="E177" s="146"/>
      <c r="F177" s="146"/>
      <c r="G177" s="146"/>
      <c r="H177" s="146"/>
    </row>
    <row r="178" spans="1:8">
      <c r="A178" s="144"/>
      <c r="C178" s="145"/>
      <c r="D178" s="146"/>
      <c r="E178" s="146"/>
      <c r="F178" s="146"/>
      <c r="G178" s="146"/>
      <c r="H178" s="146"/>
    </row>
    <row r="179" spans="1:8">
      <c r="A179" s="144"/>
      <c r="C179" s="145"/>
      <c r="D179" s="146"/>
      <c r="E179" s="146"/>
      <c r="F179" s="146"/>
      <c r="G179" s="146"/>
      <c r="H179" s="146"/>
    </row>
    <row r="180" spans="1:8">
      <c r="A180" s="144"/>
      <c r="C180" s="145"/>
      <c r="D180" s="146"/>
      <c r="E180" s="146"/>
      <c r="F180" s="146"/>
      <c r="G180" s="146"/>
      <c r="H180" s="146"/>
    </row>
    <row r="181" spans="1:8">
      <c r="A181" s="144"/>
      <c r="C181" s="145"/>
      <c r="D181" s="146"/>
      <c r="E181" s="146"/>
      <c r="F181" s="146"/>
      <c r="G181" s="146"/>
      <c r="H181" s="146"/>
    </row>
    <row r="182" spans="1:8">
      <c r="A182" s="144"/>
      <c r="C182" s="145"/>
      <c r="D182" s="146"/>
      <c r="E182" s="146"/>
      <c r="F182" s="146"/>
      <c r="G182" s="146"/>
      <c r="H182" s="146"/>
    </row>
    <row r="183" spans="1:8">
      <c r="A183" s="144"/>
      <c r="C183" s="145"/>
      <c r="D183" s="146"/>
      <c r="E183" s="146"/>
      <c r="F183" s="146"/>
      <c r="G183" s="146"/>
      <c r="H183" s="146"/>
    </row>
    <row r="184" spans="1:8">
      <c r="A184" s="144"/>
      <c r="C184" s="145"/>
      <c r="D184" s="146"/>
      <c r="E184" s="146"/>
      <c r="F184" s="146"/>
      <c r="G184" s="146"/>
      <c r="H184" s="146"/>
    </row>
    <row r="185" spans="1:8">
      <c r="A185" s="144"/>
      <c r="C185" s="145"/>
      <c r="D185" s="146"/>
      <c r="E185" s="146"/>
      <c r="F185" s="146"/>
      <c r="G185" s="146"/>
      <c r="H185" s="146"/>
    </row>
    <row r="186" spans="1:8">
      <c r="A186" s="144"/>
      <c r="C186" s="145"/>
      <c r="D186" s="146"/>
      <c r="E186" s="146"/>
      <c r="F186" s="146"/>
      <c r="G186" s="146"/>
      <c r="H186" s="146"/>
    </row>
    <row r="187" spans="1:8">
      <c r="A187" s="144"/>
      <c r="C187" s="145"/>
      <c r="D187" s="146"/>
      <c r="E187" s="146"/>
      <c r="F187" s="146"/>
      <c r="G187" s="146"/>
      <c r="H187" s="146"/>
    </row>
    <row r="188" spans="1:8">
      <c r="A188" s="144"/>
      <c r="C188" s="145"/>
      <c r="D188" s="146"/>
      <c r="E188" s="146"/>
      <c r="F188" s="146"/>
      <c r="G188" s="146"/>
      <c r="H188" s="146"/>
    </row>
    <row r="189" spans="1:8">
      <c r="A189" s="144"/>
      <c r="C189" s="145"/>
      <c r="D189" s="146"/>
      <c r="E189" s="146"/>
      <c r="F189" s="146"/>
      <c r="G189" s="146"/>
      <c r="H189" s="146"/>
    </row>
    <row r="190" spans="1:8">
      <c r="A190" s="144"/>
      <c r="C190" s="145"/>
      <c r="D190" s="146"/>
      <c r="E190" s="146"/>
      <c r="F190" s="146"/>
      <c r="G190" s="146"/>
      <c r="H190" s="146"/>
    </row>
    <row r="191" spans="1:8">
      <c r="A191" s="144"/>
      <c r="C191" s="145"/>
      <c r="D191" s="146"/>
      <c r="E191" s="146"/>
      <c r="F191" s="146"/>
      <c r="G191" s="146"/>
      <c r="H191" s="146"/>
    </row>
    <row r="192" spans="1:8">
      <c r="A192" s="144"/>
      <c r="C192" s="145"/>
      <c r="D192" s="146"/>
      <c r="E192" s="146"/>
      <c r="F192" s="146"/>
      <c r="G192" s="146"/>
      <c r="H192" s="146"/>
    </row>
    <row r="193" spans="1:8">
      <c r="A193" s="144"/>
      <c r="C193" s="145"/>
      <c r="D193" s="146"/>
      <c r="E193" s="146"/>
      <c r="F193" s="146"/>
      <c r="G193" s="146"/>
      <c r="H193" s="146"/>
    </row>
    <row r="194" spans="1:8">
      <c r="A194" s="144"/>
      <c r="C194" s="145"/>
      <c r="D194" s="146"/>
      <c r="E194" s="146"/>
      <c r="F194" s="146"/>
      <c r="G194" s="146"/>
      <c r="H194" s="146"/>
    </row>
    <row r="195" spans="1:8">
      <c r="A195" s="144"/>
      <c r="C195" s="145"/>
      <c r="D195" s="146"/>
      <c r="E195" s="146"/>
      <c r="F195" s="146"/>
      <c r="G195" s="146"/>
      <c r="H195" s="146"/>
    </row>
    <row r="196" spans="1:8">
      <c r="A196" s="144"/>
      <c r="C196" s="145"/>
      <c r="D196" s="146"/>
      <c r="E196" s="146"/>
      <c r="F196" s="146"/>
      <c r="G196" s="146"/>
      <c r="H196" s="146"/>
    </row>
    <row r="197" spans="1:8">
      <c r="A197" s="144"/>
      <c r="C197" s="145"/>
      <c r="D197" s="146"/>
      <c r="E197" s="146"/>
      <c r="F197" s="146"/>
      <c r="G197" s="146"/>
      <c r="H197" s="146"/>
    </row>
    <row r="198" spans="1:8">
      <c r="A198" s="144"/>
      <c r="C198" s="145"/>
      <c r="D198" s="146"/>
      <c r="E198" s="146"/>
      <c r="F198" s="146"/>
      <c r="G198" s="146"/>
      <c r="H198" s="146"/>
    </row>
    <row r="199" spans="1:8">
      <c r="A199" s="144"/>
      <c r="C199" s="145"/>
      <c r="D199" s="146"/>
      <c r="E199" s="146"/>
      <c r="F199" s="146"/>
      <c r="G199" s="146"/>
      <c r="H199" s="146"/>
    </row>
    <row r="200" spans="1:8">
      <c r="A200" s="144"/>
      <c r="C200" s="145"/>
      <c r="D200" s="146"/>
      <c r="E200" s="146"/>
      <c r="F200" s="146"/>
      <c r="G200" s="146"/>
      <c r="H200" s="146"/>
    </row>
    <row r="201" spans="1:8">
      <c r="A201" s="144"/>
      <c r="C201" s="145"/>
      <c r="D201" s="146"/>
      <c r="E201" s="146"/>
      <c r="F201" s="146"/>
      <c r="G201" s="146"/>
      <c r="H201" s="146"/>
    </row>
    <row r="202" spans="1:8">
      <c r="A202" s="144"/>
      <c r="C202" s="145"/>
      <c r="D202" s="146"/>
      <c r="E202" s="146"/>
      <c r="F202" s="146"/>
      <c r="G202" s="146"/>
      <c r="H202" s="146"/>
    </row>
    <row r="203" spans="1:8">
      <c r="A203" s="144"/>
      <c r="C203" s="145"/>
      <c r="D203" s="146"/>
      <c r="E203" s="146"/>
      <c r="F203" s="146"/>
      <c r="G203" s="146"/>
      <c r="H203" s="146"/>
    </row>
    <row r="204" spans="1:8">
      <c r="A204" s="144"/>
      <c r="C204" s="145"/>
      <c r="D204" s="146"/>
      <c r="E204" s="146"/>
      <c r="F204" s="146"/>
      <c r="G204" s="146"/>
      <c r="H204" s="146"/>
    </row>
    <row r="205" spans="1:8">
      <c r="A205" s="144"/>
      <c r="C205" s="145"/>
      <c r="D205" s="146"/>
      <c r="E205" s="146"/>
      <c r="F205" s="146"/>
      <c r="G205" s="146"/>
      <c r="H205" s="146"/>
    </row>
    <row r="206" spans="1:8">
      <c r="A206" s="144"/>
      <c r="C206" s="145"/>
      <c r="D206" s="146"/>
      <c r="E206" s="146"/>
      <c r="F206" s="146"/>
      <c r="G206" s="146"/>
      <c r="H206" s="146"/>
    </row>
    <row r="207" spans="1:8">
      <c r="A207" s="144"/>
      <c r="C207" s="145"/>
      <c r="D207" s="146"/>
      <c r="E207" s="146"/>
      <c r="F207" s="146"/>
      <c r="G207" s="146"/>
      <c r="H207" s="146"/>
    </row>
    <row r="208" spans="1:8">
      <c r="A208" s="144"/>
      <c r="C208" s="145"/>
      <c r="D208" s="146"/>
      <c r="E208" s="146"/>
      <c r="F208" s="146"/>
      <c r="G208" s="146"/>
      <c r="H208" s="146"/>
    </row>
    <row r="209" spans="1:8">
      <c r="A209" s="144"/>
      <c r="C209" s="145"/>
      <c r="D209" s="146"/>
      <c r="E209" s="146"/>
      <c r="F209" s="146"/>
      <c r="G209" s="146"/>
      <c r="H209" s="146"/>
    </row>
    <row r="210" spans="1:8">
      <c r="A210" s="144"/>
      <c r="C210" s="145"/>
      <c r="D210" s="146"/>
      <c r="E210" s="146"/>
      <c r="F210" s="146"/>
      <c r="G210" s="146"/>
      <c r="H210" s="146"/>
    </row>
    <row r="211" spans="1:8">
      <c r="A211" s="144"/>
      <c r="C211" s="145"/>
      <c r="D211" s="146"/>
      <c r="E211" s="146"/>
      <c r="F211" s="146"/>
      <c r="G211" s="146"/>
      <c r="H211" s="146"/>
    </row>
    <row r="212" spans="1:8">
      <c r="A212" s="144"/>
      <c r="C212" s="145"/>
      <c r="D212" s="146"/>
      <c r="E212" s="146"/>
      <c r="F212" s="146"/>
      <c r="G212" s="146"/>
      <c r="H212" s="146"/>
    </row>
    <row r="213" spans="1:8">
      <c r="A213" s="144"/>
      <c r="C213" s="145"/>
      <c r="D213" s="146"/>
      <c r="E213" s="146"/>
      <c r="F213" s="146"/>
      <c r="G213" s="146"/>
      <c r="H213" s="146"/>
    </row>
    <row r="214" spans="1:8">
      <c r="A214" s="144"/>
      <c r="C214" s="145"/>
      <c r="D214" s="146"/>
      <c r="E214" s="146"/>
      <c r="F214" s="146"/>
      <c r="G214" s="146"/>
      <c r="H214" s="146"/>
    </row>
    <row r="215" spans="1:8">
      <c r="A215" s="144"/>
      <c r="C215" s="145"/>
      <c r="D215" s="146"/>
      <c r="E215" s="146"/>
      <c r="F215" s="146"/>
      <c r="G215" s="146"/>
      <c r="H215" s="146"/>
    </row>
    <row r="216" spans="1:8">
      <c r="A216" s="144"/>
      <c r="C216" s="145"/>
      <c r="D216" s="146"/>
      <c r="E216" s="146"/>
      <c r="F216" s="146"/>
      <c r="G216" s="146"/>
      <c r="H216" s="146"/>
    </row>
    <row r="217" spans="1:8">
      <c r="A217" s="144"/>
      <c r="C217" s="145"/>
      <c r="D217" s="146"/>
      <c r="E217" s="146"/>
      <c r="F217" s="146"/>
      <c r="G217" s="146"/>
      <c r="H217" s="146"/>
    </row>
    <row r="218" spans="1:8">
      <c r="A218" s="144"/>
      <c r="C218" s="145"/>
      <c r="D218" s="146"/>
      <c r="E218" s="146"/>
      <c r="F218" s="146"/>
      <c r="G218" s="146"/>
      <c r="H218" s="146"/>
    </row>
    <row r="219" spans="1:8">
      <c r="A219" s="144"/>
      <c r="C219" s="145"/>
      <c r="D219" s="146"/>
      <c r="E219" s="146"/>
      <c r="F219" s="146"/>
      <c r="G219" s="146"/>
      <c r="H219" s="146"/>
    </row>
    <row r="220" spans="1:8">
      <c r="A220" s="144"/>
      <c r="C220" s="145"/>
      <c r="D220" s="146"/>
      <c r="E220" s="146"/>
      <c r="F220" s="146"/>
      <c r="G220" s="146"/>
      <c r="H220" s="146"/>
    </row>
    <row r="221" spans="1:8">
      <c r="A221" s="144"/>
      <c r="C221" s="145"/>
      <c r="D221" s="146"/>
      <c r="E221" s="146"/>
      <c r="F221" s="146"/>
      <c r="G221" s="146"/>
      <c r="H221" s="146"/>
    </row>
    <row r="222" spans="1:8">
      <c r="A222" s="144"/>
      <c r="C222" s="145"/>
      <c r="D222" s="146"/>
      <c r="E222" s="146"/>
      <c r="F222" s="146"/>
      <c r="G222" s="146"/>
      <c r="H222" s="146"/>
    </row>
    <row r="223" spans="1:8">
      <c r="A223" s="144"/>
      <c r="C223" s="145"/>
      <c r="D223" s="146"/>
      <c r="E223" s="146"/>
      <c r="F223" s="146"/>
      <c r="G223" s="146"/>
      <c r="H223" s="146"/>
    </row>
    <row r="224" spans="1:8">
      <c r="A224" s="144"/>
      <c r="C224" s="145"/>
      <c r="D224" s="146"/>
      <c r="E224" s="146"/>
      <c r="F224" s="146"/>
      <c r="G224" s="146"/>
      <c r="H224" s="146"/>
    </row>
    <row r="225" spans="1:8">
      <c r="A225" s="144"/>
      <c r="C225" s="145"/>
      <c r="D225" s="146"/>
      <c r="E225" s="146"/>
      <c r="F225" s="146"/>
      <c r="G225" s="146"/>
      <c r="H225" s="146"/>
    </row>
    <row r="226" spans="1:8">
      <c r="A226" s="144"/>
      <c r="C226" s="145"/>
      <c r="D226" s="146"/>
      <c r="E226" s="146"/>
      <c r="F226" s="146"/>
      <c r="G226" s="146"/>
      <c r="H226" s="146"/>
    </row>
    <row r="227" spans="1:8">
      <c r="A227" s="144"/>
    </row>
    <row r="228" spans="1:8">
      <c r="A228" s="162"/>
    </row>
    <row r="229" spans="1:8">
      <c r="A229" s="162"/>
    </row>
    <row r="230" spans="1:8">
      <c r="A230" s="162"/>
    </row>
    <row r="231" spans="1:8">
      <c r="A231" s="162"/>
    </row>
    <row r="232" spans="1:8">
      <c r="A232" s="162"/>
    </row>
    <row r="233" spans="1:8">
      <c r="A233" s="162"/>
    </row>
    <row r="234" spans="1:8">
      <c r="A234" s="162"/>
    </row>
    <row r="235" spans="1:8">
      <c r="A235" s="162"/>
    </row>
    <row r="236" spans="1:8">
      <c r="A236" s="162"/>
    </row>
    <row r="237" spans="1:8">
      <c r="A237" s="162"/>
    </row>
    <row r="238" spans="1:8">
      <c r="A238" s="162"/>
    </row>
    <row r="239" spans="1:8">
      <c r="A239" s="162"/>
    </row>
    <row r="240" spans="1:8">
      <c r="A240" s="162"/>
    </row>
    <row r="241" spans="1:1">
      <c r="A241" s="162"/>
    </row>
    <row r="242" spans="1:1">
      <c r="A242" s="162"/>
    </row>
    <row r="243" spans="1:1">
      <c r="A243" s="162"/>
    </row>
    <row r="244" spans="1:1">
      <c r="A244" s="162"/>
    </row>
    <row r="245" spans="1:1">
      <c r="A245" s="162"/>
    </row>
    <row r="246" spans="1:1">
      <c r="A246" s="162"/>
    </row>
    <row r="247" spans="1:1">
      <c r="A247" s="162"/>
    </row>
    <row r="248" spans="1:1">
      <c r="A248" s="162"/>
    </row>
    <row r="249" spans="1:1">
      <c r="A249" s="162"/>
    </row>
    <row r="250" spans="1:1">
      <c r="A250" s="162"/>
    </row>
    <row r="251" spans="1:1">
      <c r="A251" s="162"/>
    </row>
    <row r="252" spans="1:1">
      <c r="A252" s="162"/>
    </row>
    <row r="253" spans="1:1">
      <c r="A253" s="162"/>
    </row>
    <row r="254" spans="1:1">
      <c r="A254" s="162"/>
    </row>
    <row r="255" spans="1:1">
      <c r="A255" s="162"/>
    </row>
    <row r="256" spans="1:1">
      <c r="A256" s="162"/>
    </row>
    <row r="257" spans="1:1">
      <c r="A257" s="162"/>
    </row>
    <row r="258" spans="1:1">
      <c r="A258" s="162"/>
    </row>
    <row r="259" spans="1:1">
      <c r="A259" s="162"/>
    </row>
    <row r="260" spans="1:1">
      <c r="A260" s="162"/>
    </row>
    <row r="261" spans="1:1">
      <c r="A261" s="162"/>
    </row>
    <row r="262" spans="1:1">
      <c r="A262" s="162"/>
    </row>
    <row r="263" spans="1:1">
      <c r="A263" s="162"/>
    </row>
    <row r="264" spans="1:1">
      <c r="A264" s="162"/>
    </row>
    <row r="265" spans="1:1">
      <c r="A265" s="162"/>
    </row>
    <row r="266" spans="1:1">
      <c r="A266" s="162"/>
    </row>
    <row r="267" spans="1:1">
      <c r="A267" s="162"/>
    </row>
    <row r="268" spans="1:1">
      <c r="A268" s="162"/>
    </row>
    <row r="269" spans="1:1">
      <c r="A269" s="162"/>
    </row>
    <row r="270" spans="1:1">
      <c r="A270" s="162"/>
    </row>
    <row r="271" spans="1:1">
      <c r="A271" s="162"/>
    </row>
    <row r="272" spans="1:1">
      <c r="A272" s="162"/>
    </row>
    <row r="273" spans="1:1">
      <c r="A273" s="162"/>
    </row>
    <row r="274" spans="1:1">
      <c r="A274" s="162"/>
    </row>
    <row r="275" spans="1:1">
      <c r="A275" s="162"/>
    </row>
    <row r="276" spans="1:1">
      <c r="A276" s="162"/>
    </row>
    <row r="277" spans="1:1">
      <c r="A277" s="162"/>
    </row>
    <row r="278" spans="1:1">
      <c r="A278" s="162"/>
    </row>
    <row r="279" spans="1:1">
      <c r="A279" s="162"/>
    </row>
    <row r="280" spans="1:1">
      <c r="A280" s="162"/>
    </row>
    <row r="281" spans="1:1">
      <c r="A281" s="162"/>
    </row>
    <row r="282" spans="1:1">
      <c r="A282" s="162"/>
    </row>
    <row r="283" spans="1:1">
      <c r="A283" s="162"/>
    </row>
    <row r="284" spans="1:1">
      <c r="A284" s="162"/>
    </row>
    <row r="285" spans="1:1">
      <c r="A285" s="162"/>
    </row>
    <row r="286" spans="1:1">
      <c r="A286" s="162"/>
    </row>
    <row r="287" spans="1:1">
      <c r="A287" s="162"/>
    </row>
    <row r="288" spans="1:1">
      <c r="A288" s="162"/>
    </row>
    <row r="289" spans="1:1">
      <c r="A289" s="162"/>
    </row>
    <row r="290" spans="1:1">
      <c r="A290" s="162"/>
    </row>
    <row r="291" spans="1:1">
      <c r="A291" s="162"/>
    </row>
    <row r="292" spans="1:1">
      <c r="A292" s="162"/>
    </row>
    <row r="293" spans="1:1">
      <c r="A293" s="162"/>
    </row>
    <row r="294" spans="1:1">
      <c r="A294" s="162"/>
    </row>
    <row r="295" spans="1:1">
      <c r="A295" s="162"/>
    </row>
    <row r="296" spans="1:1">
      <c r="A296" s="162"/>
    </row>
    <row r="297" spans="1:1">
      <c r="A297" s="162"/>
    </row>
    <row r="298" spans="1:1">
      <c r="A298" s="162"/>
    </row>
    <row r="299" spans="1:1">
      <c r="A299" s="162"/>
    </row>
    <row r="300" spans="1:1">
      <c r="A300" s="162"/>
    </row>
    <row r="301" spans="1:1">
      <c r="A301" s="162"/>
    </row>
    <row r="302" spans="1:1">
      <c r="A302" s="162"/>
    </row>
    <row r="303" spans="1:1">
      <c r="A303" s="162"/>
    </row>
    <row r="304" spans="1:1">
      <c r="A304" s="162"/>
    </row>
    <row r="305" spans="1:1">
      <c r="A305" s="162"/>
    </row>
    <row r="306" spans="1:1">
      <c r="A306" s="162"/>
    </row>
    <row r="307" spans="1:1">
      <c r="A307" s="162"/>
    </row>
    <row r="308" spans="1:1">
      <c r="A308" s="162"/>
    </row>
    <row r="309" spans="1:1">
      <c r="A309" s="162"/>
    </row>
    <row r="310" spans="1:1">
      <c r="A310" s="162"/>
    </row>
    <row r="311" spans="1:1">
      <c r="A311" s="162"/>
    </row>
    <row r="312" spans="1:1">
      <c r="A312" s="162"/>
    </row>
    <row r="313" spans="1:1">
      <c r="A313" s="162"/>
    </row>
    <row r="314" spans="1:1">
      <c r="A314" s="162"/>
    </row>
    <row r="315" spans="1:1">
      <c r="A315" s="162"/>
    </row>
    <row r="316" spans="1:1">
      <c r="A316" s="162"/>
    </row>
    <row r="317" spans="1:1">
      <c r="A317" s="162"/>
    </row>
    <row r="318" spans="1:1">
      <c r="A318" s="162"/>
    </row>
    <row r="319" spans="1:1">
      <c r="A319" s="162"/>
    </row>
    <row r="320" spans="1:1">
      <c r="A320" s="162"/>
    </row>
    <row r="321" spans="1:1">
      <c r="A321" s="162"/>
    </row>
    <row r="322" spans="1:1">
      <c r="A322" s="162"/>
    </row>
    <row r="323" spans="1:1">
      <c r="A323" s="162"/>
    </row>
    <row r="324" spans="1:1">
      <c r="A324" s="162"/>
    </row>
    <row r="325" spans="1:1">
      <c r="A325" s="162"/>
    </row>
    <row r="326" spans="1:1">
      <c r="A326" s="162"/>
    </row>
    <row r="327" spans="1:1">
      <c r="A327" s="162"/>
    </row>
    <row r="328" spans="1:1">
      <c r="A328" s="162"/>
    </row>
    <row r="329" spans="1:1">
      <c r="A329" s="162"/>
    </row>
    <row r="330" spans="1:1">
      <c r="A330" s="162"/>
    </row>
    <row r="331" spans="1:1">
      <c r="A331" s="162"/>
    </row>
    <row r="332" spans="1:1">
      <c r="A332" s="162"/>
    </row>
    <row r="333" spans="1:1">
      <c r="A333" s="162"/>
    </row>
    <row r="334" spans="1:1">
      <c r="A334" s="162"/>
    </row>
    <row r="335" spans="1:1">
      <c r="A335" s="162"/>
    </row>
    <row r="336" spans="1:1">
      <c r="A336" s="162"/>
    </row>
    <row r="337" spans="1:1">
      <c r="A337" s="162"/>
    </row>
    <row r="338" spans="1:1">
      <c r="A338" s="162"/>
    </row>
    <row r="339" spans="1:1">
      <c r="A339" s="162"/>
    </row>
    <row r="340" spans="1:1">
      <c r="A340" s="162"/>
    </row>
    <row r="341" spans="1:1">
      <c r="A341" s="162"/>
    </row>
    <row r="342" spans="1:1">
      <c r="A342" s="162"/>
    </row>
    <row r="343" spans="1:1">
      <c r="A343" s="162"/>
    </row>
    <row r="344" spans="1:1">
      <c r="A344" s="162"/>
    </row>
    <row r="345" spans="1:1">
      <c r="A345" s="162"/>
    </row>
    <row r="346" spans="1:1">
      <c r="A346" s="162"/>
    </row>
    <row r="347" spans="1:1">
      <c r="A347" s="162"/>
    </row>
    <row r="348" spans="1:1">
      <c r="A348" s="162"/>
    </row>
    <row r="349" spans="1:1">
      <c r="A349" s="162"/>
    </row>
    <row r="350" spans="1:1">
      <c r="A350" s="162"/>
    </row>
    <row r="351" spans="1:1">
      <c r="A351" s="162"/>
    </row>
    <row r="352" spans="1:1">
      <c r="A352" s="162"/>
    </row>
    <row r="353" spans="1:1">
      <c r="A353" s="162"/>
    </row>
    <row r="354" spans="1:1">
      <c r="A354" s="162"/>
    </row>
    <row r="355" spans="1:1">
      <c r="A355" s="162"/>
    </row>
    <row r="356" spans="1:1">
      <c r="A356" s="162"/>
    </row>
    <row r="357" spans="1:1">
      <c r="A357" s="162"/>
    </row>
    <row r="358" spans="1:1">
      <c r="A358" s="162"/>
    </row>
    <row r="359" spans="1:1">
      <c r="A359" s="162"/>
    </row>
    <row r="360" spans="1:1">
      <c r="A360" s="162"/>
    </row>
    <row r="361" spans="1:1">
      <c r="A361" s="162"/>
    </row>
    <row r="362" spans="1:1">
      <c r="A362" s="162"/>
    </row>
    <row r="363" spans="1:1">
      <c r="A363" s="162"/>
    </row>
    <row r="364" spans="1:1">
      <c r="A364" s="162"/>
    </row>
    <row r="365" spans="1:1">
      <c r="A365" s="162"/>
    </row>
    <row r="366" spans="1:1">
      <c r="A366" s="162"/>
    </row>
    <row r="367" spans="1:1">
      <c r="A367" s="162"/>
    </row>
    <row r="368" spans="1:1">
      <c r="A368" s="162"/>
    </row>
    <row r="369" spans="1:1">
      <c r="A369" s="162"/>
    </row>
    <row r="370" spans="1:1">
      <c r="A370" s="162"/>
    </row>
    <row r="371" spans="1:1">
      <c r="A371" s="162"/>
    </row>
    <row r="372" spans="1:1">
      <c r="A372" s="162"/>
    </row>
    <row r="373" spans="1:1">
      <c r="A373" s="162"/>
    </row>
    <row r="374" spans="1:1">
      <c r="A374" s="162"/>
    </row>
    <row r="375" spans="1:1">
      <c r="A375" s="162"/>
    </row>
    <row r="376" spans="1:1">
      <c r="A376" s="162"/>
    </row>
    <row r="377" spans="1:1">
      <c r="A377" s="162"/>
    </row>
    <row r="378" spans="1:1">
      <c r="A378" s="162"/>
    </row>
    <row r="379" spans="1:1">
      <c r="A379" s="162"/>
    </row>
    <row r="380" spans="1:1">
      <c r="A380" s="162"/>
    </row>
    <row r="381" spans="1:1">
      <c r="A381" s="162"/>
    </row>
    <row r="382" spans="1:1">
      <c r="A382" s="162"/>
    </row>
    <row r="383" spans="1:1">
      <c r="A383" s="162"/>
    </row>
    <row r="384" spans="1:1">
      <c r="A384" s="162"/>
    </row>
    <row r="385" spans="1:1">
      <c r="A385" s="162"/>
    </row>
    <row r="386" spans="1:1">
      <c r="A386" s="162"/>
    </row>
    <row r="387" spans="1:1">
      <c r="A387" s="162"/>
    </row>
    <row r="388" spans="1:1">
      <c r="A388" s="162"/>
    </row>
    <row r="389" spans="1:1">
      <c r="A389" s="162"/>
    </row>
    <row r="390" spans="1:1">
      <c r="A390" s="162"/>
    </row>
    <row r="391" spans="1:1">
      <c r="A391" s="162"/>
    </row>
    <row r="392" spans="1:1">
      <c r="A392" s="162"/>
    </row>
    <row r="393" spans="1:1">
      <c r="A393" s="162"/>
    </row>
    <row r="394" spans="1:1">
      <c r="A394" s="162"/>
    </row>
  </sheetData>
  <mergeCells count="12">
    <mergeCell ref="C171:D171"/>
    <mergeCell ref="G171:I171"/>
    <mergeCell ref="C172:D172"/>
    <mergeCell ref="G172:I172"/>
    <mergeCell ref="A2:H2"/>
    <mergeCell ref="A4:A5"/>
    <mergeCell ref="B4:B5"/>
    <mergeCell ref="C4:C5"/>
    <mergeCell ref="D4:D5"/>
    <mergeCell ref="E4:E5"/>
    <mergeCell ref="F4:F5"/>
    <mergeCell ref="G4:J4"/>
  </mergeCells>
  <pageMargins left="0.59055118110236227" right="0.59055118110236227" top="0.98425196850393704" bottom="0.39370078740157483" header="0.19685039370078741" footer="0.31496062992125984"/>
  <pageSetup paperSize="9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3"/>
  </sheetPr>
  <dimension ref="A2:J379"/>
  <sheetViews>
    <sheetView view="pageBreakPreview" zoomScale="70" zoomScaleSheetLayoutView="70" workbookViewId="0">
      <selection activeCell="C80" sqref="C80:F80"/>
    </sheetView>
  </sheetViews>
  <sheetFormatPr defaultRowHeight="18.75"/>
  <cols>
    <col min="1" max="1" width="60.28515625" style="1" customWidth="1"/>
    <col min="2" max="2" width="12" style="69" customWidth="1"/>
    <col min="3" max="3" width="16.140625" style="69" customWidth="1"/>
    <col min="4" max="4" width="16.7109375" style="69" customWidth="1"/>
    <col min="5" max="5" width="16.140625" style="69" customWidth="1"/>
    <col min="6" max="6" width="16" style="69" customWidth="1"/>
    <col min="7" max="7" width="16.28515625" style="1" customWidth="1"/>
    <col min="8" max="8" width="16.85546875" style="1" customWidth="1"/>
    <col min="9" max="9" width="16.140625" style="1" customWidth="1"/>
    <col min="10" max="10" width="16.42578125" style="1" customWidth="1"/>
    <col min="11" max="16384" width="9.140625" style="1"/>
  </cols>
  <sheetData>
    <row r="2" spans="1:10" ht="27.75" customHeight="1">
      <c r="A2" s="212" t="s">
        <v>199</v>
      </c>
      <c r="B2" s="212"/>
      <c r="C2" s="212"/>
      <c r="D2" s="212"/>
      <c r="E2" s="212"/>
      <c r="F2" s="212"/>
      <c r="G2" s="212"/>
      <c r="H2" s="212"/>
    </row>
    <row r="3" spans="1:10" ht="28.5" customHeight="1">
      <c r="A3" s="67"/>
      <c r="B3" s="35"/>
      <c r="C3" s="67"/>
      <c r="D3" s="67"/>
      <c r="E3" s="67"/>
      <c r="F3" s="35"/>
      <c r="G3" s="67"/>
      <c r="H3" s="67"/>
      <c r="I3" s="259" t="s">
        <v>116</v>
      </c>
      <c r="J3" s="259"/>
    </row>
    <row r="4" spans="1:10" ht="41.25" customHeight="1">
      <c r="A4" s="251" t="s">
        <v>64</v>
      </c>
      <c r="B4" s="253" t="s">
        <v>13</v>
      </c>
      <c r="C4" s="253" t="s">
        <v>232</v>
      </c>
      <c r="D4" s="253" t="s">
        <v>231</v>
      </c>
      <c r="E4" s="253" t="s">
        <v>228</v>
      </c>
      <c r="F4" s="237" t="s">
        <v>230</v>
      </c>
      <c r="G4" s="255" t="s">
        <v>122</v>
      </c>
      <c r="H4" s="256"/>
      <c r="I4" s="256"/>
      <c r="J4" s="257"/>
    </row>
    <row r="5" spans="1:10" ht="54" customHeight="1">
      <c r="A5" s="252"/>
      <c r="B5" s="254"/>
      <c r="C5" s="254"/>
      <c r="D5" s="254"/>
      <c r="E5" s="254"/>
      <c r="F5" s="238"/>
      <c r="G5" s="66" t="s">
        <v>50</v>
      </c>
      <c r="H5" s="66" t="s">
        <v>51</v>
      </c>
      <c r="I5" s="66" t="s">
        <v>52</v>
      </c>
      <c r="J5" s="66" t="s">
        <v>24</v>
      </c>
    </row>
    <row r="6" spans="1:10" ht="23.25" customHeight="1">
      <c r="A6" s="36">
        <v>1</v>
      </c>
      <c r="B6" s="37">
        <v>2</v>
      </c>
      <c r="C6" s="37">
        <v>3</v>
      </c>
      <c r="D6" s="37">
        <v>4</v>
      </c>
      <c r="E6" s="37">
        <v>5</v>
      </c>
      <c r="F6" s="175">
        <v>6</v>
      </c>
      <c r="G6" s="37">
        <v>7</v>
      </c>
      <c r="H6" s="37">
        <v>8</v>
      </c>
      <c r="I6" s="80">
        <v>9</v>
      </c>
      <c r="J6" s="80">
        <v>10</v>
      </c>
    </row>
    <row r="7" spans="1:10" ht="42.75" customHeight="1">
      <c r="A7" s="38" t="s">
        <v>32</v>
      </c>
      <c r="B7" s="37"/>
      <c r="C7" s="60">
        <f t="shared" ref="C7:J7" si="0">SUM(C8,C11,C80,C151,C153)</f>
        <v>20676.400000000009</v>
      </c>
      <c r="D7" s="60">
        <f t="shared" si="0"/>
        <v>3026.8</v>
      </c>
      <c r="E7" s="60">
        <f t="shared" si="0"/>
        <v>9179.2000000000007</v>
      </c>
      <c r="F7" s="60">
        <f t="shared" si="0"/>
        <v>2024.355</v>
      </c>
      <c r="G7" s="60">
        <f t="shared" si="0"/>
        <v>83.35499999999999</v>
      </c>
      <c r="H7" s="60">
        <f t="shared" si="0"/>
        <v>1446.5</v>
      </c>
      <c r="I7" s="60">
        <f t="shared" si="0"/>
        <v>108.3</v>
      </c>
      <c r="J7" s="60">
        <f t="shared" si="0"/>
        <v>386.2</v>
      </c>
    </row>
    <row r="8" spans="1:10" ht="28.5" customHeight="1">
      <c r="A8" s="119" t="s">
        <v>779</v>
      </c>
      <c r="B8" s="50">
        <v>4010</v>
      </c>
      <c r="C8" s="58">
        <f>SUM(C9:C10)</f>
        <v>0</v>
      </c>
      <c r="D8" s="58">
        <f t="shared" ref="D8:J8" si="1">SUM(D9:D10)</f>
        <v>0</v>
      </c>
      <c r="E8" s="58">
        <f t="shared" si="1"/>
        <v>1635.6</v>
      </c>
      <c r="F8" s="58">
        <f t="shared" si="1"/>
        <v>0</v>
      </c>
      <c r="G8" s="58">
        <f t="shared" si="1"/>
        <v>0</v>
      </c>
      <c r="H8" s="58">
        <f t="shared" si="1"/>
        <v>0</v>
      </c>
      <c r="I8" s="58">
        <f t="shared" si="1"/>
        <v>0</v>
      </c>
      <c r="J8" s="58">
        <f t="shared" si="1"/>
        <v>0</v>
      </c>
    </row>
    <row r="9" spans="1:10" ht="19.5">
      <c r="A9" s="161" t="s">
        <v>573</v>
      </c>
      <c r="B9" s="124"/>
      <c r="C9" s="53"/>
      <c r="D9" s="53"/>
      <c r="E9" s="53">
        <v>1490.1</v>
      </c>
      <c r="F9" s="58">
        <f>SUM(G9:J9)</f>
        <v>0</v>
      </c>
      <c r="G9" s="53"/>
      <c r="H9" s="53"/>
      <c r="I9" s="54"/>
      <c r="J9" s="54"/>
    </row>
    <row r="10" spans="1:10">
      <c r="A10" s="166" t="s">
        <v>572</v>
      </c>
      <c r="B10" s="118"/>
      <c r="C10" s="53"/>
      <c r="D10" s="53"/>
      <c r="E10" s="53">
        <v>145.5</v>
      </c>
      <c r="F10" s="176">
        <f t="shared" ref="F10:F12" si="2">G10+H10+I10+J10</f>
        <v>0</v>
      </c>
      <c r="G10" s="53"/>
      <c r="H10" s="53"/>
      <c r="I10" s="54"/>
      <c r="J10" s="54"/>
    </row>
    <row r="11" spans="1:10" s="3" customFormat="1" ht="38.25" customHeight="1">
      <c r="A11" s="48" t="s">
        <v>792</v>
      </c>
      <c r="B11" s="49">
        <v>4020</v>
      </c>
      <c r="C11" s="58">
        <f t="shared" ref="C11:J11" si="3">SUM(C12:C79)</f>
        <v>19963.200000000008</v>
      </c>
      <c r="D11" s="58">
        <f t="shared" si="3"/>
        <v>3000</v>
      </c>
      <c r="E11" s="58">
        <f t="shared" si="3"/>
        <v>6975</v>
      </c>
      <c r="F11" s="58">
        <f t="shared" si="3"/>
        <v>1454.2</v>
      </c>
      <c r="G11" s="58">
        <f t="shared" si="3"/>
        <v>20</v>
      </c>
      <c r="H11" s="58">
        <f t="shared" si="3"/>
        <v>1304.2</v>
      </c>
      <c r="I11" s="58">
        <f t="shared" si="3"/>
        <v>20</v>
      </c>
      <c r="J11" s="58">
        <f t="shared" si="3"/>
        <v>110</v>
      </c>
    </row>
    <row r="12" spans="1:10" s="3" customFormat="1">
      <c r="A12" s="161" t="s">
        <v>701</v>
      </c>
      <c r="B12" s="51"/>
      <c r="C12" s="53"/>
      <c r="D12" s="53"/>
      <c r="E12" s="53"/>
      <c r="F12" s="177">
        <f t="shared" si="2"/>
        <v>960</v>
      </c>
      <c r="G12" s="53"/>
      <c r="H12" s="53">
        <v>960</v>
      </c>
      <c r="I12" s="54"/>
      <c r="J12" s="54"/>
    </row>
    <row r="13" spans="1:10" s="3" customFormat="1">
      <c r="A13" s="64" t="s">
        <v>781</v>
      </c>
      <c r="B13" s="51"/>
      <c r="C13" s="53">
        <v>35</v>
      </c>
      <c r="D13" s="53"/>
      <c r="E13" s="53"/>
      <c r="F13" s="177">
        <f t="shared" ref="F13:F44" si="4">G13+H13+I13+J13</f>
        <v>0</v>
      </c>
      <c r="G13" s="53"/>
      <c r="H13" s="53"/>
      <c r="I13" s="54"/>
      <c r="J13" s="54"/>
    </row>
    <row r="14" spans="1:10" s="3" customFormat="1">
      <c r="A14" s="64" t="s">
        <v>556</v>
      </c>
      <c r="B14" s="51"/>
      <c r="C14" s="53">
        <v>19.5</v>
      </c>
      <c r="D14" s="53"/>
      <c r="E14" s="53"/>
      <c r="F14" s="177">
        <f t="shared" si="4"/>
        <v>40</v>
      </c>
      <c r="G14" s="53">
        <v>20</v>
      </c>
      <c r="H14" s="53"/>
      <c r="I14" s="54">
        <v>20</v>
      </c>
      <c r="J14" s="54"/>
    </row>
    <row r="15" spans="1:10" s="3" customFormat="1">
      <c r="A15" s="64" t="s">
        <v>555</v>
      </c>
      <c r="B15" s="51"/>
      <c r="C15" s="53">
        <v>731.2</v>
      </c>
      <c r="D15" s="53"/>
      <c r="E15" s="53"/>
      <c r="F15" s="177">
        <f t="shared" si="4"/>
        <v>0</v>
      </c>
      <c r="G15" s="53"/>
      <c r="H15" s="53"/>
      <c r="I15" s="54"/>
      <c r="J15" s="54"/>
    </row>
    <row r="16" spans="1:10" s="3" customFormat="1">
      <c r="A16" s="64" t="s">
        <v>554</v>
      </c>
      <c r="B16" s="51"/>
      <c r="C16" s="53">
        <v>15.6</v>
      </c>
      <c r="D16" s="53"/>
      <c r="E16" s="53"/>
      <c r="F16" s="177">
        <f t="shared" si="4"/>
        <v>0</v>
      </c>
      <c r="G16" s="53"/>
      <c r="H16" s="53"/>
      <c r="I16" s="54"/>
      <c r="J16" s="54"/>
    </row>
    <row r="17" spans="1:10" s="3" customFormat="1">
      <c r="A17" s="64" t="s">
        <v>553</v>
      </c>
      <c r="B17" s="51"/>
      <c r="C17" s="53">
        <v>28.1</v>
      </c>
      <c r="D17" s="53"/>
      <c r="E17" s="53"/>
      <c r="F17" s="177">
        <f t="shared" si="4"/>
        <v>0</v>
      </c>
      <c r="G17" s="53"/>
      <c r="H17" s="53"/>
      <c r="I17" s="54"/>
      <c r="J17" s="54"/>
    </row>
    <row r="18" spans="1:10" s="3" customFormat="1">
      <c r="A18" s="64" t="s">
        <v>552</v>
      </c>
      <c r="B18" s="51"/>
      <c r="C18" s="53">
        <v>8.5</v>
      </c>
      <c r="D18" s="53"/>
      <c r="E18" s="53"/>
      <c r="F18" s="177">
        <f t="shared" si="4"/>
        <v>0</v>
      </c>
      <c r="G18" s="53"/>
      <c r="H18" s="53"/>
      <c r="I18" s="54"/>
      <c r="J18" s="54"/>
    </row>
    <row r="19" spans="1:10" s="3" customFormat="1">
      <c r="A19" s="64" t="s">
        <v>551</v>
      </c>
      <c r="B19" s="51"/>
      <c r="C19" s="53">
        <v>9.8000000000000007</v>
      </c>
      <c r="D19" s="53"/>
      <c r="E19" s="53"/>
      <c r="F19" s="177">
        <f t="shared" si="4"/>
        <v>0</v>
      </c>
      <c r="G19" s="53"/>
      <c r="H19" s="53"/>
      <c r="I19" s="54"/>
      <c r="J19" s="54"/>
    </row>
    <row r="20" spans="1:10" s="3" customFormat="1">
      <c r="A20" s="64" t="s">
        <v>550</v>
      </c>
      <c r="B20" s="51"/>
      <c r="C20" s="53">
        <v>127</v>
      </c>
      <c r="D20" s="53"/>
      <c r="E20" s="53"/>
      <c r="F20" s="177">
        <f t="shared" si="4"/>
        <v>0</v>
      </c>
      <c r="G20" s="53"/>
      <c r="H20" s="53"/>
      <c r="I20" s="54"/>
      <c r="J20" s="54"/>
    </row>
    <row r="21" spans="1:10" s="3" customFormat="1">
      <c r="A21" s="64" t="s">
        <v>549</v>
      </c>
      <c r="B21" s="51"/>
      <c r="C21" s="53">
        <v>7155</v>
      </c>
      <c r="D21" s="53"/>
      <c r="E21" s="53"/>
      <c r="F21" s="177">
        <f t="shared" si="4"/>
        <v>0</v>
      </c>
      <c r="G21" s="53"/>
      <c r="H21" s="53"/>
      <c r="I21" s="54"/>
      <c r="J21" s="54"/>
    </row>
    <row r="22" spans="1:10" s="3" customFormat="1">
      <c r="A22" s="64" t="s">
        <v>548</v>
      </c>
      <c r="B22" s="51"/>
      <c r="C22" s="53">
        <v>11.2</v>
      </c>
      <c r="D22" s="53"/>
      <c r="E22" s="53"/>
      <c r="F22" s="177">
        <f t="shared" si="4"/>
        <v>0</v>
      </c>
      <c r="G22" s="53"/>
      <c r="H22" s="53"/>
      <c r="I22" s="54"/>
      <c r="J22" s="54"/>
    </row>
    <row r="23" spans="1:10" s="3" customFormat="1">
      <c r="A23" s="64" t="s">
        <v>547</v>
      </c>
      <c r="B23" s="51"/>
      <c r="C23" s="53">
        <v>560</v>
      </c>
      <c r="D23" s="53"/>
      <c r="E23" s="53"/>
      <c r="F23" s="177">
        <f t="shared" si="4"/>
        <v>0</v>
      </c>
      <c r="G23" s="53"/>
      <c r="H23" s="53"/>
      <c r="I23" s="54"/>
      <c r="J23" s="54"/>
    </row>
    <row r="24" spans="1:10" s="3" customFormat="1">
      <c r="A24" s="64" t="s">
        <v>546</v>
      </c>
      <c r="B24" s="51"/>
      <c r="C24" s="53">
        <v>223.2</v>
      </c>
      <c r="D24" s="53"/>
      <c r="E24" s="53"/>
      <c r="F24" s="177">
        <f t="shared" si="4"/>
        <v>0</v>
      </c>
      <c r="G24" s="53"/>
      <c r="H24" s="53"/>
      <c r="I24" s="54"/>
      <c r="J24" s="54"/>
    </row>
    <row r="25" spans="1:10" s="3" customFormat="1">
      <c r="A25" s="64" t="s">
        <v>545</v>
      </c>
      <c r="B25" s="51"/>
      <c r="C25" s="53">
        <v>216</v>
      </c>
      <c r="D25" s="53"/>
      <c r="E25" s="53"/>
      <c r="F25" s="177">
        <f t="shared" si="4"/>
        <v>0</v>
      </c>
      <c r="G25" s="53"/>
      <c r="H25" s="53"/>
      <c r="I25" s="54"/>
      <c r="J25" s="54"/>
    </row>
    <row r="26" spans="1:10" s="3" customFormat="1">
      <c r="A26" s="64" t="s">
        <v>544</v>
      </c>
      <c r="B26" s="51"/>
      <c r="C26" s="53">
        <v>2000</v>
      </c>
      <c r="D26" s="53"/>
      <c r="E26" s="53"/>
      <c r="F26" s="177">
        <f t="shared" si="4"/>
        <v>0</v>
      </c>
      <c r="G26" s="53"/>
      <c r="H26" s="53"/>
      <c r="I26" s="54"/>
      <c r="J26" s="54"/>
    </row>
    <row r="27" spans="1:10" s="3" customFormat="1">
      <c r="A27" s="64" t="s">
        <v>543</v>
      </c>
      <c r="B27" s="51"/>
      <c r="C27" s="53">
        <v>233</v>
      </c>
      <c r="D27" s="53"/>
      <c r="E27" s="53"/>
      <c r="F27" s="177">
        <f t="shared" si="4"/>
        <v>0</v>
      </c>
      <c r="G27" s="53"/>
      <c r="H27" s="53"/>
      <c r="I27" s="54"/>
      <c r="J27" s="54"/>
    </row>
    <row r="28" spans="1:10" s="3" customFormat="1">
      <c r="A28" s="39" t="s">
        <v>542</v>
      </c>
      <c r="B28" s="51"/>
      <c r="C28" s="53">
        <v>339</v>
      </c>
      <c r="D28" s="53"/>
      <c r="E28" s="53"/>
      <c r="F28" s="177">
        <f t="shared" si="4"/>
        <v>0</v>
      </c>
      <c r="G28" s="53"/>
      <c r="H28" s="53"/>
      <c r="I28" s="54"/>
      <c r="J28" s="54"/>
    </row>
    <row r="29" spans="1:10" s="3" customFormat="1">
      <c r="A29" s="39" t="s">
        <v>541</v>
      </c>
      <c r="B29" s="51"/>
      <c r="C29" s="53">
        <v>847.5</v>
      </c>
      <c r="D29" s="53"/>
      <c r="E29" s="53"/>
      <c r="F29" s="177">
        <f t="shared" si="4"/>
        <v>0</v>
      </c>
      <c r="G29" s="53"/>
      <c r="H29" s="53"/>
      <c r="I29" s="54"/>
      <c r="J29" s="54"/>
    </row>
    <row r="30" spans="1:10" s="3" customFormat="1">
      <c r="A30" s="39" t="s">
        <v>540</v>
      </c>
      <c r="B30" s="51"/>
      <c r="C30" s="53">
        <v>217.5</v>
      </c>
      <c r="D30" s="53"/>
      <c r="E30" s="53"/>
      <c r="F30" s="177">
        <f t="shared" si="4"/>
        <v>0</v>
      </c>
      <c r="G30" s="53"/>
      <c r="H30" s="53"/>
      <c r="I30" s="54"/>
      <c r="J30" s="54"/>
    </row>
    <row r="31" spans="1:10" s="3" customFormat="1">
      <c r="A31" s="39" t="s">
        <v>539</v>
      </c>
      <c r="B31" s="51"/>
      <c r="C31" s="53">
        <v>177.6</v>
      </c>
      <c r="D31" s="53"/>
      <c r="E31" s="53"/>
      <c r="F31" s="177">
        <f t="shared" si="4"/>
        <v>0</v>
      </c>
      <c r="G31" s="53"/>
      <c r="H31" s="53"/>
      <c r="I31" s="54"/>
      <c r="J31" s="54"/>
    </row>
    <row r="32" spans="1:10" s="3" customFormat="1">
      <c r="A32" s="39" t="s">
        <v>538</v>
      </c>
      <c r="B32" s="51"/>
      <c r="C32" s="53">
        <v>1850</v>
      </c>
      <c r="D32" s="53"/>
      <c r="E32" s="53"/>
      <c r="F32" s="177">
        <f t="shared" si="4"/>
        <v>0</v>
      </c>
      <c r="G32" s="53"/>
      <c r="H32" s="53"/>
      <c r="I32" s="54"/>
      <c r="J32" s="54"/>
    </row>
    <row r="33" spans="1:10" s="3" customFormat="1">
      <c r="A33" s="39" t="s">
        <v>537</v>
      </c>
      <c r="B33" s="51"/>
      <c r="C33" s="53">
        <v>311</v>
      </c>
      <c r="D33" s="53"/>
      <c r="E33" s="53"/>
      <c r="F33" s="177">
        <f t="shared" si="4"/>
        <v>0</v>
      </c>
      <c r="G33" s="53"/>
      <c r="H33" s="53"/>
      <c r="I33" s="54"/>
      <c r="J33" s="54"/>
    </row>
    <row r="34" spans="1:10" s="3" customFormat="1" ht="37.5">
      <c r="A34" s="64" t="s">
        <v>536</v>
      </c>
      <c r="B34" s="51"/>
      <c r="C34" s="53">
        <v>355.5</v>
      </c>
      <c r="D34" s="53"/>
      <c r="E34" s="53"/>
      <c r="F34" s="177">
        <f t="shared" si="4"/>
        <v>0</v>
      </c>
      <c r="G34" s="53"/>
      <c r="H34" s="53"/>
      <c r="I34" s="54"/>
      <c r="J34" s="54"/>
    </row>
    <row r="35" spans="1:10" s="3" customFormat="1">
      <c r="A35" s="64" t="s">
        <v>419</v>
      </c>
      <c r="B35" s="51"/>
      <c r="C35" s="53">
        <v>34.200000000000003</v>
      </c>
      <c r="D35" s="53"/>
      <c r="E35" s="53"/>
      <c r="F35" s="177">
        <f t="shared" si="4"/>
        <v>0</v>
      </c>
      <c r="G35" s="53"/>
      <c r="H35" s="53"/>
      <c r="I35" s="54"/>
      <c r="J35" s="54"/>
    </row>
    <row r="36" spans="1:10" s="3" customFormat="1">
      <c r="A36" s="64" t="s">
        <v>535</v>
      </c>
      <c r="B36" s="51"/>
      <c r="C36" s="53">
        <v>189.9</v>
      </c>
      <c r="D36" s="53"/>
      <c r="E36" s="53"/>
      <c r="F36" s="177">
        <f t="shared" si="4"/>
        <v>0</v>
      </c>
      <c r="G36" s="53"/>
      <c r="H36" s="53"/>
      <c r="I36" s="54"/>
      <c r="J36" s="54"/>
    </row>
    <row r="37" spans="1:10" s="3" customFormat="1">
      <c r="A37" s="64" t="s">
        <v>782</v>
      </c>
      <c r="B37" s="51"/>
      <c r="C37" s="53">
        <v>30.4</v>
      </c>
      <c r="D37" s="53"/>
      <c r="E37" s="53"/>
      <c r="F37" s="177">
        <f t="shared" si="4"/>
        <v>0</v>
      </c>
      <c r="G37" s="53"/>
      <c r="H37" s="53"/>
      <c r="I37" s="54"/>
      <c r="J37" s="54"/>
    </row>
    <row r="38" spans="1:10" s="3" customFormat="1">
      <c r="A38" s="64" t="s">
        <v>534</v>
      </c>
      <c r="B38" s="51"/>
      <c r="C38" s="53">
        <v>38</v>
      </c>
      <c r="D38" s="53"/>
      <c r="E38" s="53"/>
      <c r="F38" s="177">
        <f t="shared" si="4"/>
        <v>0</v>
      </c>
      <c r="G38" s="53"/>
      <c r="H38" s="53"/>
      <c r="I38" s="54"/>
      <c r="J38" s="54"/>
    </row>
    <row r="39" spans="1:10" s="3" customFormat="1">
      <c r="A39" s="64" t="s">
        <v>533</v>
      </c>
      <c r="B39" s="51"/>
      <c r="C39" s="53">
        <v>410</v>
      </c>
      <c r="D39" s="53"/>
      <c r="E39" s="53"/>
      <c r="F39" s="177">
        <f t="shared" si="4"/>
        <v>0</v>
      </c>
      <c r="G39" s="53"/>
      <c r="H39" s="53"/>
      <c r="I39" s="54"/>
      <c r="J39" s="54"/>
    </row>
    <row r="40" spans="1:10" s="3" customFormat="1">
      <c r="A40" s="64" t="s">
        <v>532</v>
      </c>
      <c r="B40" s="51"/>
      <c r="C40" s="53">
        <v>610.4</v>
      </c>
      <c r="D40" s="53"/>
      <c r="E40" s="53"/>
      <c r="F40" s="177">
        <f t="shared" si="4"/>
        <v>0</v>
      </c>
      <c r="G40" s="53"/>
      <c r="H40" s="53"/>
      <c r="I40" s="54"/>
      <c r="J40" s="54"/>
    </row>
    <row r="41" spans="1:10" s="3" customFormat="1" ht="37.5">
      <c r="A41" s="64" t="s">
        <v>531</v>
      </c>
      <c r="B41" s="51"/>
      <c r="C41" s="53">
        <v>30.4</v>
      </c>
      <c r="D41" s="53"/>
      <c r="E41" s="53"/>
      <c r="F41" s="177">
        <f t="shared" si="4"/>
        <v>0</v>
      </c>
      <c r="G41" s="53"/>
      <c r="H41" s="53"/>
      <c r="I41" s="54"/>
      <c r="J41" s="54"/>
    </row>
    <row r="42" spans="1:10" s="3" customFormat="1" ht="37.5">
      <c r="A42" s="64" t="s">
        <v>531</v>
      </c>
      <c r="B42" s="51"/>
      <c r="C42" s="53">
        <v>23.4</v>
      </c>
      <c r="D42" s="53"/>
      <c r="E42" s="53"/>
      <c r="F42" s="177">
        <f t="shared" si="4"/>
        <v>0</v>
      </c>
      <c r="G42" s="53"/>
      <c r="H42" s="53"/>
      <c r="I42" s="54"/>
      <c r="J42" s="54"/>
    </row>
    <row r="43" spans="1:10" s="3" customFormat="1" ht="37.5">
      <c r="A43" s="64" t="s">
        <v>531</v>
      </c>
      <c r="B43" s="51"/>
      <c r="C43" s="53">
        <v>29.4</v>
      </c>
      <c r="D43" s="53"/>
      <c r="E43" s="53"/>
      <c r="F43" s="177">
        <f t="shared" si="4"/>
        <v>0</v>
      </c>
      <c r="G43" s="53"/>
      <c r="H43" s="53"/>
      <c r="I43" s="54"/>
      <c r="J43" s="54"/>
    </row>
    <row r="44" spans="1:10" s="3" customFormat="1">
      <c r="A44" s="64" t="s">
        <v>530</v>
      </c>
      <c r="B44" s="51"/>
      <c r="C44" s="53">
        <v>372</v>
      </c>
      <c r="D44" s="53"/>
      <c r="E44" s="53"/>
      <c r="F44" s="177">
        <f t="shared" si="4"/>
        <v>0</v>
      </c>
      <c r="G44" s="53"/>
      <c r="H44" s="53"/>
      <c r="I44" s="54"/>
      <c r="J44" s="54"/>
    </row>
    <row r="45" spans="1:10" s="3" customFormat="1">
      <c r="A45" s="64" t="s">
        <v>529</v>
      </c>
      <c r="B45" s="51"/>
      <c r="C45" s="53">
        <v>1510.5</v>
      </c>
      <c r="D45" s="53"/>
      <c r="E45" s="53"/>
      <c r="F45" s="177">
        <f t="shared" ref="F45:F61" si="5">G45+H45+I45+J45</f>
        <v>0</v>
      </c>
      <c r="G45" s="53"/>
      <c r="H45" s="53"/>
      <c r="I45" s="54"/>
      <c r="J45" s="54"/>
    </row>
    <row r="46" spans="1:10" s="3" customFormat="1">
      <c r="A46" s="64" t="s">
        <v>528</v>
      </c>
      <c r="B46" s="51"/>
      <c r="C46" s="53">
        <v>33.200000000000003</v>
      </c>
      <c r="D46" s="53"/>
      <c r="E46" s="53"/>
      <c r="F46" s="177">
        <f t="shared" si="5"/>
        <v>0</v>
      </c>
      <c r="G46" s="53"/>
      <c r="H46" s="53"/>
      <c r="I46" s="54"/>
      <c r="J46" s="54"/>
    </row>
    <row r="47" spans="1:10" s="3" customFormat="1" ht="24.75" customHeight="1">
      <c r="A47" s="64" t="s">
        <v>527</v>
      </c>
      <c r="B47" s="51"/>
      <c r="C47" s="53">
        <v>69.3</v>
      </c>
      <c r="D47" s="53"/>
      <c r="E47" s="53"/>
      <c r="F47" s="177">
        <f t="shared" si="5"/>
        <v>0</v>
      </c>
      <c r="G47" s="53"/>
      <c r="H47" s="53"/>
      <c r="I47" s="54"/>
      <c r="J47" s="54"/>
    </row>
    <row r="48" spans="1:10" s="3" customFormat="1">
      <c r="A48" s="64" t="s">
        <v>526</v>
      </c>
      <c r="B48" s="51"/>
      <c r="C48" s="53">
        <v>18.100000000000001</v>
      </c>
      <c r="D48" s="53"/>
      <c r="E48" s="53"/>
      <c r="F48" s="177">
        <f t="shared" si="5"/>
        <v>0</v>
      </c>
      <c r="G48" s="53"/>
      <c r="H48" s="53"/>
      <c r="I48" s="54"/>
      <c r="J48" s="54"/>
    </row>
    <row r="49" spans="1:10" s="3" customFormat="1">
      <c r="A49" s="64" t="s">
        <v>525</v>
      </c>
      <c r="B49" s="51"/>
      <c r="C49" s="53">
        <v>23.7</v>
      </c>
      <c r="D49" s="53"/>
      <c r="E49" s="53"/>
      <c r="F49" s="177">
        <f t="shared" si="5"/>
        <v>0</v>
      </c>
      <c r="G49" s="53"/>
      <c r="H49" s="53"/>
      <c r="I49" s="54"/>
      <c r="J49" s="54"/>
    </row>
    <row r="50" spans="1:10" s="3" customFormat="1" ht="36.75" customHeight="1">
      <c r="A50" s="64" t="s">
        <v>524</v>
      </c>
      <c r="B50" s="51"/>
      <c r="C50" s="53">
        <v>466.7</v>
      </c>
      <c r="D50" s="53"/>
      <c r="E50" s="53"/>
      <c r="F50" s="177">
        <f t="shared" si="5"/>
        <v>0</v>
      </c>
      <c r="G50" s="53"/>
      <c r="H50" s="53"/>
      <c r="I50" s="54"/>
      <c r="J50" s="54"/>
    </row>
    <row r="51" spans="1:10" s="3" customFormat="1">
      <c r="A51" s="64" t="s">
        <v>433</v>
      </c>
      <c r="B51" s="51"/>
      <c r="C51" s="53">
        <v>578</v>
      </c>
      <c r="D51" s="53"/>
      <c r="E51" s="53"/>
      <c r="F51" s="177">
        <f t="shared" si="5"/>
        <v>0</v>
      </c>
      <c r="G51" s="53"/>
      <c r="H51" s="53"/>
      <c r="I51" s="54"/>
      <c r="J51" s="54"/>
    </row>
    <row r="52" spans="1:10" s="3" customFormat="1">
      <c r="A52" s="64" t="s">
        <v>523</v>
      </c>
      <c r="B52" s="51"/>
      <c r="C52" s="53">
        <v>24.4</v>
      </c>
      <c r="D52" s="53"/>
      <c r="E52" s="53"/>
      <c r="F52" s="177">
        <f t="shared" si="5"/>
        <v>0</v>
      </c>
      <c r="G52" s="53"/>
      <c r="H52" s="53"/>
      <c r="I52" s="54"/>
      <c r="J52" s="54"/>
    </row>
    <row r="53" spans="1:10" s="3" customFormat="1">
      <c r="A53" s="64" t="s">
        <v>783</v>
      </c>
      <c r="B53" s="51"/>
      <c r="C53" s="53"/>
      <c r="D53" s="53"/>
      <c r="E53" s="53">
        <v>73.8</v>
      </c>
      <c r="F53" s="177">
        <f t="shared" si="5"/>
        <v>0</v>
      </c>
      <c r="G53" s="53"/>
      <c r="H53" s="53"/>
      <c r="I53" s="54"/>
      <c r="J53" s="54"/>
    </row>
    <row r="54" spans="1:10" s="3" customFormat="1">
      <c r="A54" s="64" t="s">
        <v>760</v>
      </c>
      <c r="B54" s="51"/>
      <c r="C54" s="53"/>
      <c r="D54" s="53"/>
      <c r="E54" s="53">
        <v>182</v>
      </c>
      <c r="F54" s="177">
        <f t="shared" si="5"/>
        <v>0</v>
      </c>
      <c r="G54" s="53"/>
      <c r="H54" s="53"/>
      <c r="I54" s="54"/>
      <c r="J54" s="54"/>
    </row>
    <row r="55" spans="1:10" s="3" customFormat="1">
      <c r="A55" s="64" t="s">
        <v>761</v>
      </c>
      <c r="B55" s="51"/>
      <c r="C55" s="53"/>
      <c r="D55" s="53"/>
      <c r="E55" s="53">
        <v>130.80000000000001</v>
      </c>
      <c r="F55" s="177">
        <f t="shared" si="5"/>
        <v>0</v>
      </c>
      <c r="G55" s="53"/>
      <c r="H55" s="53"/>
      <c r="I55" s="54"/>
      <c r="J55" s="54"/>
    </row>
    <row r="56" spans="1:10" s="3" customFormat="1">
      <c r="A56" s="64" t="s">
        <v>787</v>
      </c>
      <c r="B56" s="51"/>
      <c r="C56" s="53"/>
      <c r="D56" s="53"/>
      <c r="E56" s="53">
        <v>73.8</v>
      </c>
      <c r="F56" s="177">
        <f t="shared" si="5"/>
        <v>0</v>
      </c>
      <c r="G56" s="53"/>
      <c r="H56" s="53"/>
      <c r="I56" s="54"/>
      <c r="J56" s="54"/>
    </row>
    <row r="57" spans="1:10" s="3" customFormat="1" ht="21" customHeight="1">
      <c r="A57" s="64" t="s">
        <v>590</v>
      </c>
      <c r="B57" s="51"/>
      <c r="C57" s="53"/>
      <c r="D57" s="53"/>
      <c r="E57" s="53">
        <v>304.5</v>
      </c>
      <c r="F57" s="177">
        <f t="shared" si="5"/>
        <v>0</v>
      </c>
      <c r="G57" s="53"/>
      <c r="H57" s="53"/>
      <c r="I57" s="54"/>
      <c r="J57" s="54"/>
    </row>
    <row r="58" spans="1:10" s="3" customFormat="1" ht="21" customHeight="1">
      <c r="A58" s="120" t="s">
        <v>786</v>
      </c>
      <c r="B58" s="51"/>
      <c r="C58" s="53"/>
      <c r="D58" s="53"/>
      <c r="E58" s="53">
        <v>149.4</v>
      </c>
      <c r="F58" s="177">
        <f t="shared" si="5"/>
        <v>0</v>
      </c>
      <c r="G58" s="53"/>
      <c r="H58" s="53"/>
      <c r="I58" s="54"/>
      <c r="J58" s="54"/>
    </row>
    <row r="59" spans="1:10" s="3" customFormat="1" ht="24" customHeight="1">
      <c r="A59" s="120" t="s">
        <v>762</v>
      </c>
      <c r="B59" s="51"/>
      <c r="C59" s="53"/>
      <c r="D59" s="53"/>
      <c r="E59" s="53">
        <v>337.4</v>
      </c>
      <c r="F59" s="177">
        <f t="shared" si="5"/>
        <v>0</v>
      </c>
      <c r="G59" s="53"/>
      <c r="H59" s="53"/>
      <c r="I59" s="54"/>
      <c r="J59" s="54"/>
    </row>
    <row r="60" spans="1:10" s="3" customFormat="1">
      <c r="A60" s="120" t="s">
        <v>785</v>
      </c>
      <c r="B60" s="51"/>
      <c r="C60" s="53"/>
      <c r="D60" s="53"/>
      <c r="E60" s="53">
        <v>229</v>
      </c>
      <c r="F60" s="177">
        <f t="shared" si="5"/>
        <v>0</v>
      </c>
      <c r="G60" s="53"/>
      <c r="H60" s="53"/>
      <c r="I60" s="54"/>
      <c r="J60" s="54"/>
    </row>
    <row r="61" spans="1:10" s="3" customFormat="1">
      <c r="A61" s="120" t="s">
        <v>588</v>
      </c>
      <c r="B61" s="51"/>
      <c r="C61" s="53"/>
      <c r="D61" s="53"/>
      <c r="E61" s="53">
        <v>55.8</v>
      </c>
      <c r="F61" s="177">
        <f t="shared" si="5"/>
        <v>0</v>
      </c>
      <c r="G61" s="53"/>
      <c r="H61" s="53"/>
      <c r="I61" s="54"/>
      <c r="J61" s="54"/>
    </row>
    <row r="62" spans="1:10" s="3" customFormat="1">
      <c r="A62" s="120" t="s">
        <v>784</v>
      </c>
      <c r="B62" s="51"/>
      <c r="C62" s="53"/>
      <c r="D62" s="53"/>
      <c r="E62" s="53">
        <v>151</v>
      </c>
      <c r="F62" s="177">
        <f t="shared" ref="F62" si="6">G62+H62+I62+J62</f>
        <v>0</v>
      </c>
      <c r="G62" s="53"/>
      <c r="H62" s="53"/>
      <c r="I62" s="54"/>
      <c r="J62" s="54"/>
    </row>
    <row r="63" spans="1:10" s="3" customFormat="1" ht="19.5" customHeight="1">
      <c r="A63" s="120" t="s">
        <v>587</v>
      </c>
      <c r="B63" s="51"/>
      <c r="C63" s="53"/>
      <c r="D63" s="53"/>
      <c r="E63" s="53">
        <v>479.2</v>
      </c>
      <c r="F63" s="177">
        <f t="shared" ref="F63:F79" si="7">G63+H63+I63+J63</f>
        <v>0</v>
      </c>
      <c r="G63" s="53"/>
      <c r="H63" s="53"/>
      <c r="I63" s="54"/>
      <c r="J63" s="54"/>
    </row>
    <row r="64" spans="1:10" s="3" customFormat="1">
      <c r="A64" s="64" t="s">
        <v>557</v>
      </c>
      <c r="B64" s="51"/>
      <c r="C64" s="53"/>
      <c r="D64" s="53"/>
      <c r="E64" s="53">
        <v>153.19999999999999</v>
      </c>
      <c r="F64" s="177">
        <f t="shared" si="7"/>
        <v>0</v>
      </c>
      <c r="G64" s="53"/>
      <c r="H64" s="53"/>
      <c r="I64" s="54"/>
      <c r="J64" s="54"/>
    </row>
    <row r="65" spans="1:10" s="3" customFormat="1">
      <c r="A65" s="64" t="s">
        <v>558</v>
      </c>
      <c r="B65" s="51"/>
      <c r="C65" s="53"/>
      <c r="D65" s="53"/>
      <c r="E65" s="53">
        <v>81.599999999999994</v>
      </c>
      <c r="F65" s="177">
        <f t="shared" si="7"/>
        <v>0</v>
      </c>
      <c r="G65" s="53"/>
      <c r="H65" s="53"/>
      <c r="I65" s="54"/>
      <c r="J65" s="54"/>
    </row>
    <row r="66" spans="1:10" s="3" customFormat="1" ht="22.5" customHeight="1">
      <c r="A66" s="64" t="s">
        <v>559</v>
      </c>
      <c r="B66" s="51"/>
      <c r="C66" s="53"/>
      <c r="D66" s="53"/>
      <c r="E66" s="53">
        <v>330</v>
      </c>
      <c r="F66" s="177">
        <f t="shared" si="7"/>
        <v>110</v>
      </c>
      <c r="G66" s="53"/>
      <c r="H66" s="53"/>
      <c r="I66" s="54"/>
      <c r="J66" s="54">
        <v>110</v>
      </c>
    </row>
    <row r="67" spans="1:10" s="3" customFormat="1">
      <c r="A67" s="64" t="s">
        <v>560</v>
      </c>
      <c r="B67" s="51"/>
      <c r="C67" s="53"/>
      <c r="D67" s="53"/>
      <c r="E67" s="53">
        <v>568.70000000000005</v>
      </c>
      <c r="F67" s="177">
        <f t="shared" si="7"/>
        <v>0</v>
      </c>
      <c r="G67" s="53"/>
      <c r="H67" s="53"/>
      <c r="I67" s="54"/>
      <c r="J67" s="54"/>
    </row>
    <row r="68" spans="1:10" s="3" customFormat="1">
      <c r="A68" s="64" t="s">
        <v>561</v>
      </c>
      <c r="B68" s="51"/>
      <c r="C68" s="53"/>
      <c r="D68" s="53"/>
      <c r="E68" s="53">
        <v>37.9</v>
      </c>
      <c r="F68" s="177">
        <f t="shared" si="7"/>
        <v>0</v>
      </c>
      <c r="G68" s="53"/>
      <c r="H68" s="53"/>
      <c r="I68" s="54"/>
      <c r="J68" s="54"/>
    </row>
    <row r="69" spans="1:10" s="3" customFormat="1">
      <c r="A69" s="64" t="s">
        <v>563</v>
      </c>
      <c r="B69" s="51"/>
      <c r="C69" s="53"/>
      <c r="D69" s="53"/>
      <c r="E69" s="53">
        <v>214.2</v>
      </c>
      <c r="F69" s="177">
        <f t="shared" si="7"/>
        <v>214.2</v>
      </c>
      <c r="G69" s="53"/>
      <c r="H69" s="53">
        <v>214.2</v>
      </c>
      <c r="I69" s="54"/>
      <c r="J69" s="54"/>
    </row>
    <row r="70" spans="1:10" s="3" customFormat="1">
      <c r="A70" s="64" t="s">
        <v>564</v>
      </c>
      <c r="B70" s="51"/>
      <c r="C70" s="53"/>
      <c r="D70" s="53"/>
      <c r="E70" s="53">
        <v>130</v>
      </c>
      <c r="F70" s="177">
        <f t="shared" si="7"/>
        <v>130</v>
      </c>
      <c r="G70" s="53"/>
      <c r="H70" s="53">
        <v>130</v>
      </c>
      <c r="I70" s="54"/>
      <c r="J70" s="54"/>
    </row>
    <row r="71" spans="1:10" s="3" customFormat="1">
      <c r="A71" s="64" t="s">
        <v>569</v>
      </c>
      <c r="B71" s="51"/>
      <c r="C71" s="53"/>
      <c r="D71" s="53"/>
      <c r="E71" s="53">
        <v>148</v>
      </c>
      <c r="F71" s="177">
        <f t="shared" si="7"/>
        <v>0</v>
      </c>
      <c r="G71" s="53"/>
      <c r="H71" s="53"/>
      <c r="I71" s="54"/>
      <c r="J71" s="54"/>
    </row>
    <row r="72" spans="1:10" s="3" customFormat="1">
      <c r="A72" s="64" t="s">
        <v>570</v>
      </c>
      <c r="B72" s="51"/>
      <c r="C72" s="53"/>
      <c r="D72" s="53"/>
      <c r="E72" s="53">
        <v>120.6</v>
      </c>
      <c r="F72" s="177">
        <f t="shared" si="7"/>
        <v>0</v>
      </c>
      <c r="G72" s="53"/>
      <c r="H72" s="53"/>
      <c r="I72" s="54"/>
      <c r="J72" s="54"/>
    </row>
    <row r="73" spans="1:10" s="3" customFormat="1">
      <c r="A73" s="64" t="s">
        <v>780</v>
      </c>
      <c r="B73" s="51"/>
      <c r="C73" s="53"/>
      <c r="D73" s="53"/>
      <c r="E73" s="53">
        <v>14.6</v>
      </c>
      <c r="F73" s="177">
        <f t="shared" si="7"/>
        <v>0</v>
      </c>
      <c r="G73" s="53"/>
      <c r="H73" s="53"/>
      <c r="I73" s="54"/>
      <c r="J73" s="54"/>
    </row>
    <row r="74" spans="1:10" s="3" customFormat="1">
      <c r="A74" s="64" t="s">
        <v>567</v>
      </c>
      <c r="B74" s="51"/>
      <c r="C74" s="53"/>
      <c r="D74" s="53">
        <v>2385</v>
      </c>
      <c r="E74" s="53">
        <v>2385</v>
      </c>
      <c r="F74" s="177">
        <f t="shared" si="7"/>
        <v>0</v>
      </c>
      <c r="G74" s="53"/>
      <c r="H74" s="53"/>
      <c r="I74" s="54"/>
      <c r="J74" s="54"/>
    </row>
    <row r="75" spans="1:10" s="3" customFormat="1">
      <c r="A75" s="64" t="s">
        <v>566</v>
      </c>
      <c r="B75" s="51"/>
      <c r="C75" s="53"/>
      <c r="D75" s="53">
        <v>170.5</v>
      </c>
      <c r="E75" s="53">
        <v>158</v>
      </c>
      <c r="F75" s="177">
        <f t="shared" si="7"/>
        <v>0</v>
      </c>
      <c r="G75" s="53"/>
      <c r="H75" s="53"/>
      <c r="I75" s="54"/>
      <c r="J75" s="54"/>
    </row>
    <row r="76" spans="1:10" s="3" customFormat="1">
      <c r="A76" s="64" t="s">
        <v>562</v>
      </c>
      <c r="B76" s="51"/>
      <c r="C76" s="53"/>
      <c r="D76" s="53">
        <v>124.5</v>
      </c>
      <c r="E76" s="53">
        <v>124.5</v>
      </c>
      <c r="F76" s="177">
        <f t="shared" si="7"/>
        <v>0</v>
      </c>
      <c r="G76" s="53"/>
      <c r="H76" s="53"/>
      <c r="I76" s="54"/>
      <c r="J76" s="54"/>
    </row>
    <row r="77" spans="1:10" s="3" customFormat="1">
      <c r="A77" s="64" t="s">
        <v>565</v>
      </c>
      <c r="B77" s="51"/>
      <c r="C77" s="53"/>
      <c r="D77" s="53">
        <v>130</v>
      </c>
      <c r="E77" s="53">
        <v>130</v>
      </c>
      <c r="F77" s="177">
        <f t="shared" si="7"/>
        <v>0</v>
      </c>
      <c r="G77" s="53"/>
      <c r="H77" s="53"/>
      <c r="I77" s="54"/>
      <c r="J77" s="54"/>
    </row>
    <row r="78" spans="1:10" s="3" customFormat="1">
      <c r="A78" s="64" t="s">
        <v>568</v>
      </c>
      <c r="B78" s="51"/>
      <c r="C78" s="53"/>
      <c r="D78" s="53">
        <v>190</v>
      </c>
      <c r="E78" s="53">
        <v>190</v>
      </c>
      <c r="F78" s="177">
        <f t="shared" si="7"/>
        <v>0</v>
      </c>
      <c r="G78" s="53"/>
      <c r="H78" s="53"/>
      <c r="I78" s="54"/>
      <c r="J78" s="54"/>
    </row>
    <row r="79" spans="1:10" s="3" customFormat="1">
      <c r="A79" s="64" t="s">
        <v>571</v>
      </c>
      <c r="B79" s="51"/>
      <c r="C79" s="53"/>
      <c r="D79" s="53"/>
      <c r="E79" s="53">
        <v>22</v>
      </c>
      <c r="F79" s="177">
        <f t="shared" si="7"/>
        <v>0</v>
      </c>
      <c r="G79" s="53"/>
      <c r="H79" s="53"/>
      <c r="I79" s="54"/>
      <c r="J79" s="54"/>
    </row>
    <row r="80" spans="1:10" s="3" customFormat="1" ht="50.25" customHeight="1">
      <c r="A80" s="48" t="s">
        <v>793</v>
      </c>
      <c r="B80" s="49">
        <v>4030</v>
      </c>
      <c r="C80" s="58">
        <f>SUM(C95:C141)</f>
        <v>680.5</v>
      </c>
      <c r="D80" s="58">
        <v>26.8</v>
      </c>
      <c r="E80" s="58">
        <f>SUM(E81:E150)</f>
        <v>568.60000000000014</v>
      </c>
      <c r="F80" s="178">
        <f t="shared" ref="F80:F95" si="8">G80+H80+I80+J80</f>
        <v>570.15499999999997</v>
      </c>
      <c r="G80" s="58">
        <f>SUM(G95:G154)</f>
        <v>63.354999999999997</v>
      </c>
      <c r="H80" s="58">
        <f>SUM(H95:H154)</f>
        <v>142.30000000000001</v>
      </c>
      <c r="I80" s="58">
        <f>SUM(I95:I154)</f>
        <v>88.3</v>
      </c>
      <c r="J80" s="58">
        <f>SUM(J95:J154)</f>
        <v>276.2</v>
      </c>
    </row>
    <row r="81" spans="1:10" s="3" customFormat="1">
      <c r="A81" s="161" t="s">
        <v>574</v>
      </c>
      <c r="B81" s="118"/>
      <c r="C81" s="53"/>
      <c r="D81" s="53"/>
      <c r="E81" s="53">
        <v>42.6</v>
      </c>
      <c r="F81" s="177">
        <f t="shared" si="8"/>
        <v>0</v>
      </c>
      <c r="G81" s="53"/>
      <c r="H81" s="53"/>
      <c r="I81" s="53"/>
      <c r="J81" s="53"/>
    </row>
    <row r="82" spans="1:10" s="3" customFormat="1">
      <c r="A82" s="161" t="s">
        <v>575</v>
      </c>
      <c r="B82" s="118"/>
      <c r="C82" s="53"/>
      <c r="D82" s="53"/>
      <c r="E82" s="53">
        <v>6</v>
      </c>
      <c r="F82" s="177">
        <f t="shared" si="8"/>
        <v>0</v>
      </c>
      <c r="G82" s="53"/>
      <c r="H82" s="53"/>
      <c r="I82" s="53"/>
      <c r="J82" s="53"/>
    </row>
    <row r="83" spans="1:10" s="3" customFormat="1">
      <c r="A83" s="161" t="s">
        <v>766</v>
      </c>
      <c r="B83" s="118"/>
      <c r="C83" s="53"/>
      <c r="D83" s="53"/>
      <c r="E83" s="53">
        <v>17.7</v>
      </c>
      <c r="F83" s="177">
        <f t="shared" si="8"/>
        <v>0</v>
      </c>
      <c r="G83" s="53"/>
      <c r="H83" s="53"/>
      <c r="I83" s="53"/>
      <c r="J83" s="53"/>
    </row>
    <row r="84" spans="1:10" s="3" customFormat="1">
      <c r="A84" s="161" t="s">
        <v>767</v>
      </c>
      <c r="B84" s="118"/>
      <c r="C84" s="53"/>
      <c r="D84" s="53"/>
      <c r="E84" s="53">
        <v>4.0999999999999996</v>
      </c>
      <c r="F84" s="177">
        <f t="shared" si="8"/>
        <v>0</v>
      </c>
      <c r="G84" s="53"/>
      <c r="H84" s="53"/>
      <c r="I84" s="53"/>
      <c r="J84" s="53"/>
    </row>
    <row r="85" spans="1:10" s="3" customFormat="1">
      <c r="A85" s="161" t="s">
        <v>788</v>
      </c>
      <c r="B85" s="118"/>
      <c r="C85" s="53"/>
      <c r="D85" s="53"/>
      <c r="E85" s="53">
        <v>3.4</v>
      </c>
      <c r="F85" s="177">
        <f t="shared" si="8"/>
        <v>0</v>
      </c>
      <c r="G85" s="53"/>
      <c r="H85" s="53"/>
      <c r="I85" s="53"/>
      <c r="J85" s="53"/>
    </row>
    <row r="86" spans="1:10" s="3" customFormat="1">
      <c r="A86" s="161" t="s">
        <v>789</v>
      </c>
      <c r="B86" s="118"/>
      <c r="C86" s="53"/>
      <c r="D86" s="53"/>
      <c r="E86" s="53">
        <v>70</v>
      </c>
      <c r="F86" s="177">
        <f t="shared" si="8"/>
        <v>0</v>
      </c>
      <c r="G86" s="53"/>
      <c r="H86" s="53"/>
      <c r="I86" s="53"/>
      <c r="J86" s="53"/>
    </row>
    <row r="87" spans="1:10" s="3" customFormat="1">
      <c r="A87" s="161" t="s">
        <v>769</v>
      </c>
      <c r="B87" s="118"/>
      <c r="C87" s="53"/>
      <c r="D87" s="53"/>
      <c r="E87" s="53">
        <v>21</v>
      </c>
      <c r="F87" s="177">
        <f t="shared" si="8"/>
        <v>0</v>
      </c>
      <c r="G87" s="53"/>
      <c r="H87" s="53"/>
      <c r="I87" s="53"/>
      <c r="J87" s="53"/>
    </row>
    <row r="88" spans="1:10" s="3" customFormat="1">
      <c r="A88" s="161" t="s">
        <v>770</v>
      </c>
      <c r="B88" s="118"/>
      <c r="C88" s="53"/>
      <c r="D88" s="53"/>
      <c r="E88" s="53">
        <v>17.600000000000001</v>
      </c>
      <c r="F88" s="177">
        <f t="shared" si="8"/>
        <v>0</v>
      </c>
      <c r="G88" s="53"/>
      <c r="H88" s="53"/>
      <c r="I88" s="53"/>
      <c r="J88" s="53"/>
    </row>
    <row r="89" spans="1:10" s="3" customFormat="1">
      <c r="A89" s="161" t="s">
        <v>771</v>
      </c>
      <c r="B89" s="118"/>
      <c r="C89" s="53"/>
      <c r="D89" s="53"/>
      <c r="E89" s="53">
        <v>28</v>
      </c>
      <c r="F89" s="177">
        <f t="shared" si="8"/>
        <v>0</v>
      </c>
      <c r="G89" s="53"/>
      <c r="H89" s="53"/>
      <c r="I89" s="53"/>
      <c r="J89" s="53"/>
    </row>
    <row r="90" spans="1:10" s="3" customFormat="1">
      <c r="A90" s="161" t="s">
        <v>772</v>
      </c>
      <c r="B90" s="118"/>
      <c r="C90" s="53"/>
      <c r="D90" s="53"/>
      <c r="E90" s="53">
        <v>12.4</v>
      </c>
      <c r="F90" s="177">
        <f t="shared" si="8"/>
        <v>0</v>
      </c>
      <c r="G90" s="53"/>
      <c r="H90" s="53"/>
      <c r="I90" s="53"/>
      <c r="J90" s="53"/>
    </row>
    <row r="91" spans="1:10" s="3" customFormat="1">
      <c r="A91" s="161" t="s">
        <v>773</v>
      </c>
      <c r="B91" s="118"/>
      <c r="C91" s="53"/>
      <c r="D91" s="53"/>
      <c r="E91" s="53">
        <v>2.6</v>
      </c>
      <c r="F91" s="177">
        <f t="shared" si="8"/>
        <v>0</v>
      </c>
      <c r="G91" s="53"/>
      <c r="H91" s="53"/>
      <c r="I91" s="53"/>
      <c r="J91" s="53"/>
    </row>
    <row r="92" spans="1:10" s="3" customFormat="1">
      <c r="A92" s="161" t="s">
        <v>774</v>
      </c>
      <c r="B92" s="118"/>
      <c r="C92" s="53"/>
      <c r="D92" s="53"/>
      <c r="E92" s="53">
        <v>15</v>
      </c>
      <c r="F92" s="177">
        <f t="shared" si="8"/>
        <v>0</v>
      </c>
      <c r="G92" s="53"/>
      <c r="H92" s="53"/>
      <c r="I92" s="53"/>
      <c r="J92" s="53"/>
    </row>
    <row r="93" spans="1:10" s="3" customFormat="1">
      <c r="A93" s="161" t="s">
        <v>775</v>
      </c>
      <c r="B93" s="118"/>
      <c r="C93" s="53"/>
      <c r="D93" s="53"/>
      <c r="E93" s="53">
        <v>2.4</v>
      </c>
      <c r="F93" s="177">
        <f t="shared" si="8"/>
        <v>0</v>
      </c>
      <c r="G93" s="53"/>
      <c r="H93" s="53"/>
      <c r="I93" s="53"/>
      <c r="J93" s="53"/>
    </row>
    <row r="94" spans="1:10" s="3" customFormat="1" ht="26.25" customHeight="1">
      <c r="A94" s="161" t="s">
        <v>776</v>
      </c>
      <c r="B94" s="118"/>
      <c r="C94" s="53"/>
      <c r="D94" s="53"/>
      <c r="E94" s="53">
        <v>0.4</v>
      </c>
      <c r="F94" s="177">
        <f t="shared" si="8"/>
        <v>0</v>
      </c>
      <c r="G94" s="53"/>
      <c r="H94" s="53"/>
      <c r="I94" s="53"/>
      <c r="J94" s="53"/>
    </row>
    <row r="95" spans="1:10" s="3" customFormat="1" ht="21" customHeight="1">
      <c r="A95" s="64" t="s">
        <v>443</v>
      </c>
      <c r="B95" s="51"/>
      <c r="C95" s="53">
        <v>9.4</v>
      </c>
      <c r="D95" s="53"/>
      <c r="E95" s="53"/>
      <c r="F95" s="177">
        <f t="shared" si="8"/>
        <v>0</v>
      </c>
      <c r="G95" s="53"/>
      <c r="H95" s="53"/>
      <c r="I95" s="53"/>
      <c r="J95" s="53"/>
    </row>
    <row r="96" spans="1:10" s="3" customFormat="1" ht="26.25" customHeight="1">
      <c r="A96" s="64" t="s">
        <v>522</v>
      </c>
      <c r="B96" s="51"/>
      <c r="C96" s="53">
        <v>2.1</v>
      </c>
      <c r="D96" s="53"/>
      <c r="E96" s="53"/>
      <c r="F96" s="177">
        <f t="shared" ref="F96:F126" si="9">G96+H96+I96+J96</f>
        <v>0</v>
      </c>
      <c r="G96" s="53"/>
      <c r="H96" s="53"/>
      <c r="I96" s="53"/>
      <c r="J96" s="53"/>
    </row>
    <row r="97" spans="1:10" s="3" customFormat="1" ht="21" customHeight="1">
      <c r="A97" s="64" t="s">
        <v>493</v>
      </c>
      <c r="B97" s="51"/>
      <c r="C97" s="53">
        <v>0.2</v>
      </c>
      <c r="D97" s="53"/>
      <c r="E97" s="53"/>
      <c r="F97" s="177">
        <f t="shared" si="9"/>
        <v>0</v>
      </c>
      <c r="G97" s="53"/>
      <c r="H97" s="53"/>
      <c r="I97" s="53"/>
      <c r="J97" s="53"/>
    </row>
    <row r="98" spans="1:10" s="3" customFormat="1" ht="21" customHeight="1">
      <c r="A98" s="64" t="s">
        <v>521</v>
      </c>
      <c r="B98" s="51"/>
      <c r="C98" s="53">
        <v>2.8</v>
      </c>
      <c r="D98" s="53"/>
      <c r="E98" s="53">
        <v>7.3</v>
      </c>
      <c r="F98" s="177">
        <f t="shared" si="9"/>
        <v>3.6549999999999998</v>
      </c>
      <c r="G98" s="53">
        <v>3.6549999999999998</v>
      </c>
      <c r="H98" s="53"/>
      <c r="I98" s="53"/>
      <c r="J98" s="53"/>
    </row>
    <row r="99" spans="1:10" s="3" customFormat="1">
      <c r="A99" s="64" t="s">
        <v>447</v>
      </c>
      <c r="B99" s="51"/>
      <c r="C99" s="53">
        <v>2.4</v>
      </c>
      <c r="D99" s="53"/>
      <c r="E99" s="53">
        <v>4.0999999999999996</v>
      </c>
      <c r="F99" s="177">
        <f t="shared" si="9"/>
        <v>6.8</v>
      </c>
      <c r="G99" s="53">
        <v>6.8</v>
      </c>
      <c r="H99" s="53"/>
      <c r="I99" s="53"/>
      <c r="J99" s="53"/>
    </row>
    <row r="100" spans="1:10" s="3" customFormat="1">
      <c r="A100" s="64" t="s">
        <v>520</v>
      </c>
      <c r="B100" s="51"/>
      <c r="C100" s="53"/>
      <c r="D100" s="53"/>
      <c r="E100" s="53">
        <v>4.5999999999999996</v>
      </c>
      <c r="F100" s="177">
        <f t="shared" si="9"/>
        <v>30</v>
      </c>
      <c r="G100" s="53"/>
      <c r="H100" s="53"/>
      <c r="I100" s="53">
        <v>30</v>
      </c>
      <c r="J100" s="53"/>
    </row>
    <row r="101" spans="1:10" s="3" customFormat="1">
      <c r="A101" s="64" t="s">
        <v>519</v>
      </c>
      <c r="B101" s="51"/>
      <c r="C101" s="53"/>
      <c r="D101" s="53"/>
      <c r="E101" s="53">
        <v>7.3</v>
      </c>
      <c r="F101" s="177">
        <f t="shared" si="9"/>
        <v>0</v>
      </c>
      <c r="G101" s="53"/>
      <c r="H101" s="53"/>
      <c r="I101" s="53"/>
      <c r="J101" s="53"/>
    </row>
    <row r="102" spans="1:10" s="3" customFormat="1">
      <c r="A102" s="64" t="s">
        <v>518</v>
      </c>
      <c r="B102" s="51"/>
      <c r="C102" s="53"/>
      <c r="D102" s="53"/>
      <c r="E102" s="53">
        <v>33.5</v>
      </c>
      <c r="F102" s="177">
        <f t="shared" si="9"/>
        <v>0</v>
      </c>
      <c r="G102" s="53"/>
      <c r="H102" s="53"/>
      <c r="I102" s="53"/>
      <c r="J102" s="53"/>
    </row>
    <row r="103" spans="1:10" s="3" customFormat="1">
      <c r="A103" s="64" t="s">
        <v>517</v>
      </c>
      <c r="B103" s="51"/>
      <c r="C103" s="53"/>
      <c r="D103" s="53"/>
      <c r="E103" s="53">
        <v>3.6</v>
      </c>
      <c r="F103" s="177">
        <f t="shared" si="9"/>
        <v>0</v>
      </c>
      <c r="G103" s="53"/>
      <c r="H103" s="53"/>
      <c r="I103" s="53"/>
      <c r="J103" s="53"/>
    </row>
    <row r="104" spans="1:10" s="3" customFormat="1">
      <c r="A104" s="64" t="s">
        <v>516</v>
      </c>
      <c r="B104" s="51"/>
      <c r="C104" s="53"/>
      <c r="D104" s="53"/>
      <c r="E104" s="53">
        <v>1.7</v>
      </c>
      <c r="F104" s="177">
        <f t="shared" si="9"/>
        <v>0</v>
      </c>
      <c r="G104" s="53"/>
      <c r="H104" s="53"/>
      <c r="I104" s="53"/>
      <c r="J104" s="53"/>
    </row>
    <row r="105" spans="1:10" s="3" customFormat="1">
      <c r="A105" s="64" t="s">
        <v>515</v>
      </c>
      <c r="B105" s="51"/>
      <c r="C105" s="53"/>
      <c r="D105" s="53"/>
      <c r="E105" s="53">
        <v>48.9</v>
      </c>
      <c r="F105" s="177">
        <f t="shared" si="9"/>
        <v>0</v>
      </c>
      <c r="G105" s="53"/>
      <c r="H105" s="53"/>
      <c r="I105" s="53"/>
      <c r="J105" s="53"/>
    </row>
    <row r="106" spans="1:10" s="3" customFormat="1">
      <c r="A106" s="64" t="s">
        <v>778</v>
      </c>
      <c r="B106" s="51"/>
      <c r="C106" s="53"/>
      <c r="D106" s="53"/>
      <c r="E106" s="53">
        <v>28.5</v>
      </c>
      <c r="F106" s="177">
        <f t="shared" si="9"/>
        <v>0</v>
      </c>
      <c r="G106" s="53"/>
      <c r="H106" s="53"/>
      <c r="I106" s="53"/>
      <c r="J106" s="53"/>
    </row>
    <row r="107" spans="1:10" s="3" customFormat="1">
      <c r="A107" s="64" t="s">
        <v>514</v>
      </c>
      <c r="B107" s="51"/>
      <c r="C107" s="53"/>
      <c r="D107" s="53"/>
      <c r="E107" s="53">
        <v>12.5</v>
      </c>
      <c r="F107" s="177">
        <f t="shared" si="9"/>
        <v>0</v>
      </c>
      <c r="G107" s="53"/>
      <c r="H107" s="53"/>
      <c r="I107" s="53"/>
      <c r="J107" s="53"/>
    </row>
    <row r="108" spans="1:10" s="3" customFormat="1">
      <c r="A108" s="64" t="s">
        <v>513</v>
      </c>
      <c r="B108" s="51"/>
      <c r="C108" s="53"/>
      <c r="D108" s="53"/>
      <c r="E108" s="53">
        <v>6</v>
      </c>
      <c r="F108" s="177">
        <f t="shared" si="9"/>
        <v>50.7</v>
      </c>
      <c r="G108" s="53"/>
      <c r="H108" s="53"/>
      <c r="I108" s="53">
        <v>50.7</v>
      </c>
      <c r="J108" s="53"/>
    </row>
    <row r="109" spans="1:10" s="3" customFormat="1">
      <c r="A109" s="64" t="s">
        <v>512</v>
      </c>
      <c r="B109" s="51"/>
      <c r="C109" s="53"/>
      <c r="D109" s="53"/>
      <c r="E109" s="53">
        <v>4</v>
      </c>
      <c r="F109" s="177">
        <f t="shared" si="9"/>
        <v>0</v>
      </c>
      <c r="G109" s="53"/>
      <c r="H109" s="53"/>
      <c r="I109" s="53"/>
      <c r="J109" s="53"/>
    </row>
    <row r="110" spans="1:10" s="3" customFormat="1">
      <c r="A110" s="64" t="s">
        <v>511</v>
      </c>
      <c r="B110" s="51"/>
      <c r="C110" s="53"/>
      <c r="D110" s="53"/>
      <c r="E110" s="53">
        <v>78.099999999999994</v>
      </c>
      <c r="F110" s="177">
        <f t="shared" si="9"/>
        <v>0</v>
      </c>
      <c r="G110" s="53"/>
      <c r="H110" s="53"/>
      <c r="I110" s="53"/>
      <c r="J110" s="53"/>
    </row>
    <row r="111" spans="1:10" s="3" customFormat="1">
      <c r="A111" s="64" t="s">
        <v>448</v>
      </c>
      <c r="B111" s="51"/>
      <c r="C111" s="53">
        <v>62.3</v>
      </c>
      <c r="D111" s="53"/>
      <c r="E111" s="53"/>
      <c r="F111" s="177">
        <f t="shared" si="9"/>
        <v>0</v>
      </c>
      <c r="G111" s="53"/>
      <c r="H111" s="53"/>
      <c r="I111" s="53"/>
      <c r="J111" s="53"/>
    </row>
    <row r="112" spans="1:10" s="3" customFormat="1">
      <c r="A112" s="64" t="s">
        <v>449</v>
      </c>
      <c r="B112" s="51"/>
      <c r="C112" s="53">
        <v>3.7</v>
      </c>
      <c r="D112" s="53"/>
      <c r="E112" s="53">
        <v>58.5</v>
      </c>
      <c r="F112" s="177">
        <f t="shared" si="9"/>
        <v>27</v>
      </c>
      <c r="G112" s="53"/>
      <c r="H112" s="53">
        <v>27</v>
      </c>
      <c r="I112" s="53"/>
      <c r="J112" s="53"/>
    </row>
    <row r="113" spans="1:10" s="3" customFormat="1">
      <c r="A113" s="64" t="s">
        <v>510</v>
      </c>
      <c r="B113" s="51"/>
      <c r="C113" s="53">
        <v>5</v>
      </c>
      <c r="D113" s="53"/>
      <c r="E113" s="53"/>
      <c r="F113" s="177">
        <f t="shared" si="9"/>
        <v>0</v>
      </c>
      <c r="G113" s="53"/>
      <c r="H113" s="53"/>
      <c r="I113" s="53"/>
      <c r="J113" s="53"/>
    </row>
    <row r="114" spans="1:10" s="3" customFormat="1">
      <c r="A114" s="64" t="s">
        <v>509</v>
      </c>
      <c r="B114" s="51"/>
      <c r="C114" s="53">
        <v>2.2000000000000002</v>
      </c>
      <c r="D114" s="53"/>
      <c r="E114" s="53"/>
      <c r="F114" s="177">
        <f t="shared" si="9"/>
        <v>0</v>
      </c>
      <c r="G114" s="53"/>
      <c r="H114" s="53"/>
      <c r="I114" s="53"/>
      <c r="J114" s="53"/>
    </row>
    <row r="115" spans="1:10" s="3" customFormat="1">
      <c r="A115" s="64" t="s">
        <v>508</v>
      </c>
      <c r="B115" s="51"/>
      <c r="C115" s="53">
        <v>5</v>
      </c>
      <c r="D115" s="53"/>
      <c r="E115" s="53"/>
      <c r="F115" s="177">
        <f t="shared" si="9"/>
        <v>0</v>
      </c>
      <c r="G115" s="53"/>
      <c r="H115" s="53"/>
      <c r="I115" s="53"/>
      <c r="J115" s="53"/>
    </row>
    <row r="116" spans="1:10" s="3" customFormat="1">
      <c r="A116" s="64" t="s">
        <v>507</v>
      </c>
      <c r="B116" s="51"/>
      <c r="C116" s="53">
        <v>4.4000000000000004</v>
      </c>
      <c r="D116" s="53"/>
      <c r="E116" s="53"/>
      <c r="F116" s="177">
        <f t="shared" si="9"/>
        <v>0</v>
      </c>
      <c r="G116" s="53"/>
      <c r="H116" s="53"/>
      <c r="I116" s="53"/>
      <c r="J116" s="53"/>
    </row>
    <row r="117" spans="1:10" s="3" customFormat="1">
      <c r="A117" s="64" t="s">
        <v>506</v>
      </c>
      <c r="B117" s="51"/>
      <c r="C117" s="53">
        <v>2.1</v>
      </c>
      <c r="D117" s="53"/>
      <c r="E117" s="53"/>
      <c r="F117" s="177">
        <f t="shared" si="9"/>
        <v>0</v>
      </c>
      <c r="G117" s="53"/>
      <c r="H117" s="53"/>
      <c r="I117" s="53"/>
      <c r="J117" s="53"/>
    </row>
    <row r="118" spans="1:10" s="3" customFormat="1">
      <c r="A118" s="64" t="s">
        <v>505</v>
      </c>
      <c r="B118" s="51"/>
      <c r="C118" s="53">
        <v>4.9000000000000004</v>
      </c>
      <c r="D118" s="53"/>
      <c r="E118" s="53"/>
      <c r="F118" s="177">
        <f t="shared" si="9"/>
        <v>0</v>
      </c>
      <c r="G118" s="53"/>
      <c r="H118" s="53"/>
      <c r="I118" s="53"/>
      <c r="J118" s="53"/>
    </row>
    <row r="119" spans="1:10" s="3" customFormat="1">
      <c r="A119" s="64" t="s">
        <v>504</v>
      </c>
      <c r="B119" s="51"/>
      <c r="C119" s="53">
        <v>1.5</v>
      </c>
      <c r="D119" s="53"/>
      <c r="E119" s="53"/>
      <c r="F119" s="177">
        <f t="shared" si="9"/>
        <v>0</v>
      </c>
      <c r="G119" s="53"/>
      <c r="H119" s="53"/>
      <c r="I119" s="53"/>
      <c r="J119" s="53"/>
    </row>
    <row r="120" spans="1:10" s="3" customFormat="1">
      <c r="A120" s="64" t="s">
        <v>503</v>
      </c>
      <c r="B120" s="51"/>
      <c r="C120" s="53">
        <v>5.0999999999999996</v>
      </c>
      <c r="D120" s="53"/>
      <c r="E120" s="53"/>
      <c r="F120" s="177">
        <f t="shared" si="9"/>
        <v>0</v>
      </c>
      <c r="G120" s="53"/>
      <c r="H120" s="53"/>
      <c r="I120" s="53"/>
      <c r="J120" s="53"/>
    </row>
    <row r="121" spans="1:10" s="3" customFormat="1">
      <c r="A121" s="64" t="s">
        <v>447</v>
      </c>
      <c r="B121" s="51"/>
      <c r="C121" s="53">
        <v>1.7</v>
      </c>
      <c r="D121" s="53"/>
      <c r="E121" s="53"/>
      <c r="F121" s="177">
        <f t="shared" si="9"/>
        <v>0</v>
      </c>
      <c r="G121" s="53"/>
      <c r="H121" s="53"/>
      <c r="I121" s="53"/>
      <c r="J121" s="53"/>
    </row>
    <row r="122" spans="1:10" s="3" customFormat="1">
      <c r="A122" s="64" t="s">
        <v>502</v>
      </c>
      <c r="B122" s="51"/>
      <c r="C122" s="53">
        <v>5.3</v>
      </c>
      <c r="D122" s="53"/>
      <c r="E122" s="53"/>
      <c r="F122" s="177">
        <f t="shared" si="9"/>
        <v>0</v>
      </c>
      <c r="G122" s="53"/>
      <c r="H122" s="53"/>
      <c r="I122" s="53"/>
      <c r="J122" s="53"/>
    </row>
    <row r="123" spans="1:10" s="3" customFormat="1">
      <c r="A123" s="64" t="s">
        <v>501</v>
      </c>
      <c r="B123" s="51"/>
      <c r="C123" s="53">
        <v>0.8</v>
      </c>
      <c r="D123" s="53"/>
      <c r="E123" s="53"/>
      <c r="F123" s="177">
        <f t="shared" si="9"/>
        <v>0</v>
      </c>
      <c r="G123" s="53"/>
      <c r="H123" s="53"/>
      <c r="I123" s="53"/>
      <c r="J123" s="53"/>
    </row>
    <row r="124" spans="1:10" s="3" customFormat="1">
      <c r="A124" s="64" t="s">
        <v>500</v>
      </c>
      <c r="B124" s="51"/>
      <c r="C124" s="53">
        <v>31.5</v>
      </c>
      <c r="D124" s="53"/>
      <c r="E124" s="53"/>
      <c r="F124" s="177">
        <f t="shared" si="9"/>
        <v>0</v>
      </c>
      <c r="G124" s="53"/>
      <c r="H124" s="53"/>
      <c r="I124" s="53"/>
      <c r="J124" s="53"/>
    </row>
    <row r="125" spans="1:10" s="3" customFormat="1">
      <c r="A125" s="64" t="s">
        <v>499</v>
      </c>
      <c r="B125" s="51"/>
      <c r="C125" s="53">
        <v>33.6</v>
      </c>
      <c r="D125" s="53"/>
      <c r="E125" s="53"/>
      <c r="F125" s="177">
        <f t="shared" si="9"/>
        <v>0</v>
      </c>
      <c r="G125" s="53"/>
      <c r="H125" s="53"/>
      <c r="I125" s="53"/>
      <c r="J125" s="53"/>
    </row>
    <row r="126" spans="1:10" s="3" customFormat="1">
      <c r="A126" s="64" t="s">
        <v>498</v>
      </c>
      <c r="B126" s="51"/>
      <c r="C126" s="53">
        <v>44</v>
      </c>
      <c r="D126" s="53"/>
      <c r="E126" s="53"/>
      <c r="F126" s="177">
        <f t="shared" si="9"/>
        <v>0</v>
      </c>
      <c r="G126" s="53"/>
      <c r="H126" s="53"/>
      <c r="I126" s="53"/>
      <c r="J126" s="53"/>
    </row>
    <row r="127" spans="1:10" s="3" customFormat="1">
      <c r="A127" s="64" t="s">
        <v>497</v>
      </c>
      <c r="B127" s="51"/>
      <c r="C127" s="53">
        <v>126.4</v>
      </c>
      <c r="D127" s="53"/>
      <c r="E127" s="53"/>
      <c r="F127" s="177">
        <f t="shared" ref="F127:F154" si="10">G127+H127+I127+J127</f>
        <v>0</v>
      </c>
      <c r="G127" s="53"/>
      <c r="H127" s="53"/>
      <c r="I127" s="53"/>
      <c r="J127" s="53"/>
    </row>
    <row r="128" spans="1:10" s="3" customFormat="1">
      <c r="A128" s="64" t="s">
        <v>496</v>
      </c>
      <c r="B128" s="51"/>
      <c r="C128" s="53">
        <v>7.8</v>
      </c>
      <c r="D128" s="53"/>
      <c r="E128" s="53"/>
      <c r="F128" s="177">
        <f t="shared" si="10"/>
        <v>0</v>
      </c>
      <c r="G128" s="53"/>
      <c r="H128" s="53"/>
      <c r="I128" s="53"/>
      <c r="J128" s="53"/>
    </row>
    <row r="129" spans="1:10" s="3" customFormat="1">
      <c r="A129" s="64" t="s">
        <v>495</v>
      </c>
      <c r="B129" s="51"/>
      <c r="C129" s="53">
        <v>3.8</v>
      </c>
      <c r="D129" s="53"/>
      <c r="E129" s="53"/>
      <c r="F129" s="177">
        <f t="shared" si="10"/>
        <v>0</v>
      </c>
      <c r="G129" s="53"/>
      <c r="H129" s="53"/>
      <c r="I129" s="53"/>
      <c r="J129" s="53"/>
    </row>
    <row r="130" spans="1:10" s="3" customFormat="1">
      <c r="A130" s="64" t="s">
        <v>494</v>
      </c>
      <c r="B130" s="51"/>
      <c r="C130" s="53">
        <v>8.3000000000000007</v>
      </c>
      <c r="D130" s="53"/>
      <c r="E130" s="53"/>
      <c r="F130" s="177">
        <f t="shared" si="10"/>
        <v>0</v>
      </c>
      <c r="G130" s="53"/>
      <c r="H130" s="53"/>
      <c r="I130" s="53"/>
      <c r="J130" s="53"/>
    </row>
    <row r="131" spans="1:10" s="3" customFormat="1">
      <c r="A131" s="64" t="s">
        <v>468</v>
      </c>
      <c r="B131" s="51"/>
      <c r="C131" s="53">
        <v>14</v>
      </c>
      <c r="D131" s="53"/>
      <c r="E131" s="53"/>
      <c r="F131" s="177">
        <f t="shared" si="10"/>
        <v>50</v>
      </c>
      <c r="G131" s="53"/>
      <c r="H131" s="53"/>
      <c r="I131" s="53"/>
      <c r="J131" s="53">
        <v>50</v>
      </c>
    </row>
    <row r="132" spans="1:10" s="3" customFormat="1">
      <c r="A132" s="64" t="s">
        <v>493</v>
      </c>
      <c r="B132" s="51"/>
      <c r="C132" s="53">
        <v>2.4</v>
      </c>
      <c r="D132" s="53"/>
      <c r="E132" s="53"/>
      <c r="F132" s="177">
        <f t="shared" si="10"/>
        <v>0</v>
      </c>
      <c r="G132" s="53"/>
      <c r="H132" s="53"/>
      <c r="I132" s="53"/>
      <c r="J132" s="53"/>
    </row>
    <row r="133" spans="1:10" s="3" customFormat="1">
      <c r="A133" s="64" t="s">
        <v>492</v>
      </c>
      <c r="B133" s="51"/>
      <c r="C133" s="53">
        <v>4</v>
      </c>
      <c r="D133" s="53"/>
      <c r="E133" s="53"/>
      <c r="F133" s="177">
        <f t="shared" si="10"/>
        <v>0</v>
      </c>
      <c r="G133" s="53"/>
      <c r="H133" s="53"/>
      <c r="I133" s="53"/>
      <c r="J133" s="53"/>
    </row>
    <row r="134" spans="1:10" s="3" customFormat="1">
      <c r="A134" s="64" t="s">
        <v>491</v>
      </c>
      <c r="B134" s="51"/>
      <c r="C134" s="53">
        <v>9.6</v>
      </c>
      <c r="D134" s="53"/>
      <c r="E134" s="53"/>
      <c r="F134" s="177">
        <f t="shared" si="10"/>
        <v>0</v>
      </c>
      <c r="G134" s="53"/>
      <c r="H134" s="53"/>
      <c r="I134" s="53"/>
      <c r="J134" s="53"/>
    </row>
    <row r="135" spans="1:10" s="3" customFormat="1">
      <c r="A135" s="64" t="s">
        <v>490</v>
      </c>
      <c r="B135" s="51"/>
      <c r="C135" s="53">
        <v>42</v>
      </c>
      <c r="D135" s="53"/>
      <c r="E135" s="53"/>
      <c r="F135" s="177">
        <f t="shared" si="10"/>
        <v>0</v>
      </c>
      <c r="G135" s="53"/>
      <c r="H135" s="53"/>
      <c r="I135" s="53"/>
      <c r="J135" s="53"/>
    </row>
    <row r="136" spans="1:10" s="3" customFormat="1">
      <c r="A136" s="64" t="s">
        <v>489</v>
      </c>
      <c r="B136" s="51"/>
      <c r="C136" s="53">
        <v>15.2</v>
      </c>
      <c r="D136" s="53"/>
      <c r="E136" s="53"/>
      <c r="F136" s="177">
        <f t="shared" si="10"/>
        <v>0</v>
      </c>
      <c r="G136" s="53"/>
      <c r="H136" s="53"/>
      <c r="I136" s="53"/>
      <c r="J136" s="53"/>
    </row>
    <row r="137" spans="1:10" s="3" customFormat="1" ht="23.25" customHeight="1">
      <c r="A137" s="64" t="s">
        <v>488</v>
      </c>
      <c r="B137" s="51"/>
      <c r="C137" s="53">
        <v>208</v>
      </c>
      <c r="D137" s="53"/>
      <c r="E137" s="53"/>
      <c r="F137" s="177">
        <f t="shared" si="10"/>
        <v>0</v>
      </c>
      <c r="G137" s="53"/>
      <c r="H137" s="53"/>
      <c r="I137" s="53"/>
      <c r="J137" s="53"/>
    </row>
    <row r="138" spans="1:10" s="3" customFormat="1">
      <c r="A138" s="64" t="s">
        <v>487</v>
      </c>
      <c r="B138" s="51"/>
      <c r="C138" s="53">
        <v>4.5</v>
      </c>
      <c r="D138" s="53"/>
      <c r="E138" s="53"/>
      <c r="F138" s="177">
        <f t="shared" si="10"/>
        <v>0</v>
      </c>
      <c r="G138" s="53"/>
      <c r="H138" s="53"/>
      <c r="I138" s="53"/>
      <c r="J138" s="53"/>
    </row>
    <row r="139" spans="1:10" s="3" customFormat="1">
      <c r="A139" s="64" t="s">
        <v>486</v>
      </c>
      <c r="B139" s="51"/>
      <c r="C139" s="53">
        <v>4.5</v>
      </c>
      <c r="D139" s="53"/>
      <c r="E139" s="53"/>
      <c r="F139" s="177">
        <f t="shared" si="10"/>
        <v>0</v>
      </c>
      <c r="G139" s="53"/>
      <c r="H139" s="53"/>
      <c r="I139" s="53"/>
      <c r="J139" s="53"/>
    </row>
    <row r="140" spans="1:10" s="3" customFormat="1">
      <c r="A140" s="39" t="s">
        <v>485</v>
      </c>
      <c r="B140" s="51"/>
      <c r="C140" s="53"/>
      <c r="D140" s="53">
        <v>4.0999999999999996</v>
      </c>
      <c r="E140" s="53">
        <v>4.0999999999999996</v>
      </c>
      <c r="F140" s="177">
        <f t="shared" si="10"/>
        <v>0</v>
      </c>
      <c r="G140" s="53"/>
      <c r="H140" s="53"/>
      <c r="I140" s="53"/>
      <c r="J140" s="53"/>
    </row>
    <row r="141" spans="1:10" s="3" customFormat="1">
      <c r="A141" s="39" t="s">
        <v>484</v>
      </c>
      <c r="B141" s="51"/>
      <c r="C141" s="53"/>
      <c r="D141" s="53">
        <v>22.7</v>
      </c>
      <c r="E141" s="53">
        <v>22.7</v>
      </c>
      <c r="F141" s="177">
        <f t="shared" si="10"/>
        <v>15.2</v>
      </c>
      <c r="G141" s="53"/>
      <c r="H141" s="53">
        <v>7.6</v>
      </c>
      <c r="I141" s="53">
        <v>7.6</v>
      </c>
      <c r="J141" s="53"/>
    </row>
    <row r="142" spans="1:10" s="3" customFormat="1" ht="19.5" customHeight="1">
      <c r="A142" s="39" t="s">
        <v>594</v>
      </c>
      <c r="B142" s="51"/>
      <c r="C142" s="53"/>
      <c r="D142" s="53"/>
      <c r="E142" s="53"/>
      <c r="F142" s="177">
        <f t="shared" si="10"/>
        <v>31</v>
      </c>
      <c r="G142" s="53">
        <v>15</v>
      </c>
      <c r="H142" s="53">
        <v>16</v>
      </c>
      <c r="I142" s="53"/>
      <c r="J142" s="53"/>
    </row>
    <row r="143" spans="1:10" s="3" customFormat="1">
      <c r="A143" s="39" t="s">
        <v>578</v>
      </c>
      <c r="B143" s="51"/>
      <c r="C143" s="53"/>
      <c r="D143" s="53"/>
      <c r="E143" s="53"/>
      <c r="F143" s="177">
        <f t="shared" si="10"/>
        <v>37.9</v>
      </c>
      <c r="G143" s="53">
        <v>37.9</v>
      </c>
      <c r="H143" s="53"/>
      <c r="I143" s="53"/>
      <c r="J143" s="53"/>
    </row>
    <row r="144" spans="1:10" s="3" customFormat="1">
      <c r="A144" s="39" t="s">
        <v>576</v>
      </c>
      <c r="B144" s="51"/>
      <c r="C144" s="53"/>
      <c r="D144" s="53"/>
      <c r="E144" s="53"/>
      <c r="F144" s="177">
        <f t="shared" si="10"/>
        <v>91.7</v>
      </c>
      <c r="G144" s="53"/>
      <c r="H144" s="53">
        <v>91.7</v>
      </c>
      <c r="I144" s="53"/>
      <c r="J144" s="53"/>
    </row>
    <row r="145" spans="1:10" s="3" customFormat="1">
      <c r="A145" s="39" t="s">
        <v>483</v>
      </c>
      <c r="B145" s="51"/>
      <c r="C145" s="53"/>
      <c r="D145" s="53"/>
      <c r="E145" s="53"/>
      <c r="F145" s="177">
        <f t="shared" si="10"/>
        <v>164.2</v>
      </c>
      <c r="G145" s="53"/>
      <c r="H145" s="53"/>
      <c r="I145" s="53"/>
      <c r="J145" s="53">
        <v>164.2</v>
      </c>
    </row>
    <row r="146" spans="1:10" s="3" customFormat="1">
      <c r="A146" s="39" t="s">
        <v>577</v>
      </c>
      <c r="B146" s="51"/>
      <c r="C146" s="53"/>
      <c r="D146" s="53"/>
      <c r="E146" s="53"/>
      <c r="F146" s="177">
        <f t="shared" si="10"/>
        <v>10</v>
      </c>
      <c r="G146" s="53"/>
      <c r="H146" s="53"/>
      <c r="I146" s="53"/>
      <c r="J146" s="53">
        <v>10</v>
      </c>
    </row>
    <row r="147" spans="1:10" s="3" customFormat="1">
      <c r="A147" s="39" t="s">
        <v>482</v>
      </c>
      <c r="B147" s="51"/>
      <c r="C147" s="53"/>
      <c r="D147" s="53"/>
      <c r="E147" s="53"/>
      <c r="F147" s="177">
        <f t="shared" si="10"/>
        <v>15.1</v>
      </c>
      <c r="G147" s="53"/>
      <c r="H147" s="53"/>
      <c r="I147" s="53"/>
      <c r="J147" s="53">
        <v>15.1</v>
      </c>
    </row>
    <row r="148" spans="1:10" s="3" customFormat="1">
      <c r="A148" s="39" t="s">
        <v>581</v>
      </c>
      <c r="B148" s="51"/>
      <c r="C148" s="53"/>
      <c r="D148" s="53"/>
      <c r="E148" s="53"/>
      <c r="F148" s="177">
        <f t="shared" si="10"/>
        <v>20.100000000000001</v>
      </c>
      <c r="G148" s="53"/>
      <c r="H148" s="53"/>
      <c r="I148" s="53"/>
      <c r="J148" s="53">
        <v>20.100000000000001</v>
      </c>
    </row>
    <row r="149" spans="1:10" s="3" customFormat="1">
      <c r="A149" s="39" t="s">
        <v>579</v>
      </c>
      <c r="B149" s="51"/>
      <c r="C149" s="53"/>
      <c r="D149" s="53"/>
      <c r="E149" s="53"/>
      <c r="F149" s="177">
        <f t="shared" si="10"/>
        <v>13.8</v>
      </c>
      <c r="G149" s="53"/>
      <c r="H149" s="53"/>
      <c r="I149" s="53"/>
      <c r="J149" s="53">
        <v>13.8</v>
      </c>
    </row>
    <row r="150" spans="1:10" s="3" customFormat="1">
      <c r="A150" s="39" t="s">
        <v>580</v>
      </c>
      <c r="B150" s="51"/>
      <c r="C150" s="53"/>
      <c r="D150" s="53"/>
      <c r="E150" s="53"/>
      <c r="F150" s="177">
        <f t="shared" si="10"/>
        <v>3</v>
      </c>
      <c r="G150" s="53"/>
      <c r="H150" s="53"/>
      <c r="I150" s="53"/>
      <c r="J150" s="53">
        <v>3</v>
      </c>
    </row>
    <row r="151" spans="1:10" s="3" customFormat="1" ht="39.75" customHeight="1">
      <c r="A151" s="48" t="s">
        <v>790</v>
      </c>
      <c r="B151" s="49">
        <v>4040</v>
      </c>
      <c r="C151" s="58">
        <f>SUM(C152)</f>
        <v>21.3</v>
      </c>
      <c r="D151" s="58">
        <f t="shared" ref="D151:J151" si="11">SUM(D152)</f>
        <v>0</v>
      </c>
      <c r="E151" s="58">
        <f t="shared" si="11"/>
        <v>0</v>
      </c>
      <c r="F151" s="58">
        <f t="shared" si="11"/>
        <v>0</v>
      </c>
      <c r="G151" s="58">
        <f t="shared" si="11"/>
        <v>0</v>
      </c>
      <c r="H151" s="58">
        <f t="shared" si="11"/>
        <v>0</v>
      </c>
      <c r="I151" s="58">
        <f t="shared" si="11"/>
        <v>0</v>
      </c>
      <c r="J151" s="58">
        <f t="shared" si="11"/>
        <v>0</v>
      </c>
    </row>
    <row r="152" spans="1:10" s="3" customFormat="1" ht="19.5">
      <c r="A152" s="64" t="s">
        <v>481</v>
      </c>
      <c r="B152" s="52"/>
      <c r="C152" s="53">
        <v>21.3</v>
      </c>
      <c r="D152" s="55"/>
      <c r="E152" s="55"/>
      <c r="F152" s="178">
        <f t="shared" si="10"/>
        <v>0</v>
      </c>
      <c r="G152" s="55"/>
      <c r="H152" s="55"/>
      <c r="I152" s="56"/>
      <c r="J152" s="56"/>
    </row>
    <row r="153" spans="1:10" s="3" customFormat="1" ht="60.75" customHeight="1">
      <c r="A153" s="48" t="s">
        <v>791</v>
      </c>
      <c r="B153" s="49">
        <v>4050</v>
      </c>
      <c r="C153" s="58">
        <f>SUM(C154)</f>
        <v>11.4</v>
      </c>
      <c r="D153" s="58">
        <f t="shared" ref="D153:J153" si="12">SUM(D154)</f>
        <v>0</v>
      </c>
      <c r="E153" s="58">
        <f t="shared" si="12"/>
        <v>0</v>
      </c>
      <c r="F153" s="58">
        <f t="shared" si="12"/>
        <v>0</v>
      </c>
      <c r="G153" s="58">
        <f t="shared" si="12"/>
        <v>0</v>
      </c>
      <c r="H153" s="58">
        <f t="shared" si="12"/>
        <v>0</v>
      </c>
      <c r="I153" s="58">
        <f t="shared" si="12"/>
        <v>0</v>
      </c>
      <c r="J153" s="58">
        <f t="shared" si="12"/>
        <v>0</v>
      </c>
    </row>
    <row r="154" spans="1:10" s="3" customFormat="1" ht="19.5">
      <c r="A154" s="64" t="s">
        <v>480</v>
      </c>
      <c r="B154" s="51"/>
      <c r="C154" s="53">
        <v>11.4</v>
      </c>
      <c r="D154" s="53"/>
      <c r="E154" s="53"/>
      <c r="F154" s="178">
        <f t="shared" si="10"/>
        <v>0</v>
      </c>
      <c r="G154" s="55"/>
      <c r="H154" s="55"/>
      <c r="I154" s="56"/>
      <c r="J154" s="56"/>
    </row>
    <row r="155" spans="1:10" ht="19.5">
      <c r="A155" s="40"/>
      <c r="B155" s="41"/>
      <c r="C155" s="42"/>
      <c r="D155" s="43"/>
      <c r="E155" s="43"/>
      <c r="F155" s="179"/>
      <c r="G155" s="121"/>
      <c r="H155" s="121"/>
      <c r="I155" s="102"/>
      <c r="J155" s="102"/>
    </row>
    <row r="156" spans="1:10" ht="26.25" customHeight="1">
      <c r="A156" s="171" t="s">
        <v>700</v>
      </c>
      <c r="B156" s="2"/>
      <c r="C156" s="230"/>
      <c r="D156" s="230"/>
      <c r="E156" s="116"/>
      <c r="F156" s="180"/>
      <c r="G156" s="224" t="s">
        <v>689</v>
      </c>
      <c r="H156" s="225"/>
      <c r="I156" s="225"/>
      <c r="J156" s="102"/>
    </row>
    <row r="157" spans="1:10" ht="19.5">
      <c r="A157" s="78" t="s">
        <v>132</v>
      </c>
      <c r="B157" s="79"/>
      <c r="C157" s="226" t="s">
        <v>148</v>
      </c>
      <c r="D157" s="226"/>
      <c r="E157" s="117"/>
      <c r="F157" s="181"/>
      <c r="G157" s="258" t="s">
        <v>36</v>
      </c>
      <c r="H157" s="258"/>
      <c r="I157" s="258"/>
      <c r="J157" s="102"/>
    </row>
    <row r="158" spans="1:10" ht="19.5">
      <c r="A158" s="40"/>
      <c r="B158" s="41"/>
      <c r="C158" s="42"/>
      <c r="D158" s="43"/>
      <c r="E158" s="43"/>
      <c r="F158" s="179"/>
      <c r="G158" s="121"/>
      <c r="H158" s="121"/>
      <c r="I158" s="102"/>
      <c r="J158" s="102"/>
    </row>
    <row r="159" spans="1:10">
      <c r="B159" s="1"/>
      <c r="C159" s="1"/>
      <c r="D159" s="1"/>
      <c r="E159" s="1"/>
      <c r="F159" s="1"/>
    </row>
    <row r="160" spans="1:10">
      <c r="B160" s="1"/>
      <c r="C160" s="1"/>
      <c r="D160" s="1"/>
      <c r="E160" s="1"/>
      <c r="F160" s="1"/>
    </row>
    <row r="161" spans="1:8">
      <c r="B161" s="1"/>
      <c r="C161" s="1"/>
      <c r="D161" s="1"/>
      <c r="E161" s="1"/>
      <c r="F161" s="1"/>
    </row>
    <row r="162" spans="1:8">
      <c r="B162" s="1"/>
      <c r="C162" s="1"/>
      <c r="D162" s="1"/>
      <c r="E162" s="1"/>
      <c r="F162" s="1"/>
    </row>
    <row r="163" spans="1:8">
      <c r="B163" s="1"/>
      <c r="C163" s="1"/>
      <c r="D163" s="1"/>
      <c r="E163" s="1"/>
      <c r="F163" s="1"/>
    </row>
    <row r="164" spans="1:8">
      <c r="B164" s="1"/>
      <c r="C164" s="1"/>
      <c r="D164" s="1"/>
      <c r="E164" s="1"/>
      <c r="F164" s="1"/>
    </row>
    <row r="165" spans="1:8">
      <c r="B165" s="1"/>
      <c r="C165" s="1"/>
      <c r="D165" s="1"/>
      <c r="E165" s="1"/>
      <c r="F165" s="1"/>
    </row>
    <row r="166" spans="1:8">
      <c r="B166" s="1"/>
      <c r="C166" s="1"/>
      <c r="D166" s="1"/>
      <c r="E166" s="1"/>
      <c r="F166" s="1"/>
    </row>
    <row r="167" spans="1:8">
      <c r="B167" s="1"/>
      <c r="C167" s="1"/>
      <c r="D167" s="1"/>
      <c r="E167" s="1"/>
      <c r="F167" s="1"/>
    </row>
    <row r="168" spans="1:8">
      <c r="B168" s="1"/>
      <c r="C168" s="1"/>
      <c r="D168" s="1"/>
      <c r="E168" s="1"/>
      <c r="F168" s="1"/>
    </row>
    <row r="169" spans="1:8">
      <c r="B169" s="1"/>
      <c r="C169" s="1"/>
      <c r="D169" s="1"/>
      <c r="E169" s="1"/>
      <c r="F169" s="1"/>
    </row>
    <row r="170" spans="1:8">
      <c r="B170" s="1"/>
      <c r="C170" s="1"/>
      <c r="D170" s="1"/>
      <c r="E170" s="1"/>
      <c r="F170" s="1"/>
    </row>
    <row r="171" spans="1:8">
      <c r="B171" s="1"/>
      <c r="C171" s="1"/>
      <c r="D171" s="1"/>
      <c r="E171" s="1"/>
      <c r="F171" s="1"/>
    </row>
    <row r="172" spans="1:8">
      <c r="B172" s="1"/>
      <c r="C172" s="1"/>
      <c r="D172" s="1"/>
      <c r="E172" s="1"/>
      <c r="F172" s="1"/>
    </row>
    <row r="173" spans="1:8">
      <c r="B173" s="1"/>
      <c r="C173" s="1"/>
      <c r="D173" s="1"/>
      <c r="E173" s="1"/>
      <c r="F173" s="1"/>
    </row>
    <row r="174" spans="1:8">
      <c r="B174" s="1"/>
      <c r="C174" s="1"/>
      <c r="D174" s="1"/>
      <c r="E174" s="1"/>
      <c r="F174" s="1"/>
    </row>
    <row r="175" spans="1:8">
      <c r="A175" s="40"/>
      <c r="B175" s="41"/>
      <c r="C175" s="42"/>
      <c r="D175" s="43"/>
      <c r="E175" s="43"/>
      <c r="F175" s="45"/>
      <c r="G175" s="43"/>
      <c r="H175" s="43"/>
    </row>
    <row r="176" spans="1:8">
      <c r="A176" s="40"/>
      <c r="B176" s="41"/>
      <c r="C176" s="42"/>
      <c r="D176" s="43"/>
      <c r="E176" s="43"/>
      <c r="F176" s="45"/>
      <c r="G176" s="43"/>
      <c r="H176" s="43"/>
    </row>
    <row r="177" spans="1:8">
      <c r="A177" s="40"/>
      <c r="B177" s="41"/>
      <c r="C177" s="42"/>
      <c r="D177" s="43"/>
      <c r="E177" s="43"/>
      <c r="F177" s="45"/>
      <c r="G177" s="43"/>
      <c r="H177" s="43"/>
    </row>
    <row r="178" spans="1:8">
      <c r="A178" s="40"/>
      <c r="B178" s="41"/>
      <c r="C178" s="42"/>
      <c r="D178" s="43"/>
      <c r="E178" s="43"/>
      <c r="F178" s="45"/>
      <c r="G178" s="43"/>
      <c r="H178" s="43"/>
    </row>
    <row r="179" spans="1:8">
      <c r="A179" s="40"/>
      <c r="B179" s="41"/>
      <c r="C179" s="42"/>
      <c r="D179" s="43"/>
      <c r="E179" s="43"/>
      <c r="F179" s="45"/>
      <c r="G179" s="43"/>
      <c r="H179" s="43"/>
    </row>
    <row r="180" spans="1:8">
      <c r="A180" s="40"/>
      <c r="B180" s="41"/>
      <c r="C180" s="42"/>
      <c r="D180" s="43"/>
      <c r="E180" s="43"/>
      <c r="F180" s="45"/>
      <c r="G180" s="43"/>
      <c r="H180" s="43"/>
    </row>
    <row r="181" spans="1:8">
      <c r="A181" s="40"/>
      <c r="B181" s="41"/>
      <c r="C181" s="42"/>
      <c r="D181" s="43"/>
      <c r="E181" s="43"/>
      <c r="F181" s="45"/>
      <c r="G181" s="43"/>
      <c r="H181" s="43"/>
    </row>
    <row r="182" spans="1:8">
      <c r="A182" s="40"/>
      <c r="B182" s="41"/>
      <c r="C182" s="42"/>
      <c r="D182" s="43"/>
      <c r="E182" s="43"/>
      <c r="F182" s="45"/>
      <c r="G182" s="43"/>
      <c r="H182" s="43"/>
    </row>
    <row r="183" spans="1:8">
      <c r="A183" s="40"/>
      <c r="B183" s="41"/>
      <c r="C183" s="42"/>
      <c r="D183" s="43"/>
      <c r="E183" s="43"/>
      <c r="F183" s="45"/>
      <c r="G183" s="43"/>
      <c r="H183" s="43"/>
    </row>
    <row r="184" spans="1:8">
      <c r="A184" s="40"/>
      <c r="B184" s="41"/>
      <c r="C184" s="42"/>
      <c r="D184" s="43"/>
      <c r="E184" s="43"/>
      <c r="F184" s="45"/>
      <c r="G184" s="43"/>
      <c r="H184" s="43"/>
    </row>
    <row r="185" spans="1:8">
      <c r="A185" s="40"/>
      <c r="B185" s="41"/>
      <c r="C185" s="42"/>
      <c r="D185" s="43"/>
      <c r="E185" s="43"/>
      <c r="F185" s="45"/>
      <c r="G185" s="43"/>
      <c r="H185" s="43"/>
    </row>
    <row r="186" spans="1:8">
      <c r="A186" s="40"/>
      <c r="B186" s="41"/>
      <c r="C186" s="42"/>
      <c r="D186" s="43"/>
      <c r="E186" s="43"/>
      <c r="F186" s="45"/>
      <c r="G186" s="43"/>
      <c r="H186" s="43"/>
    </row>
    <row r="187" spans="1:8">
      <c r="A187" s="40"/>
      <c r="B187" s="41"/>
      <c r="C187" s="42"/>
      <c r="D187" s="43"/>
      <c r="E187" s="43"/>
      <c r="F187" s="45"/>
      <c r="G187" s="43"/>
      <c r="H187" s="43"/>
    </row>
    <row r="188" spans="1:8">
      <c r="A188" s="40"/>
      <c r="B188" s="41"/>
      <c r="C188" s="42"/>
      <c r="D188" s="43"/>
      <c r="E188" s="43"/>
      <c r="F188" s="45"/>
      <c r="G188" s="43"/>
      <c r="H188" s="43"/>
    </row>
    <row r="189" spans="1:8">
      <c r="A189" s="40"/>
      <c r="C189" s="68"/>
      <c r="D189" s="45"/>
      <c r="E189" s="45"/>
      <c r="F189" s="45"/>
      <c r="G189" s="45"/>
      <c r="H189" s="45"/>
    </row>
    <row r="190" spans="1:8">
      <c r="A190" s="46"/>
      <c r="C190" s="68"/>
      <c r="D190" s="45"/>
      <c r="E190" s="45"/>
      <c r="F190" s="45"/>
      <c r="G190" s="45"/>
      <c r="H190" s="45"/>
    </row>
    <row r="191" spans="1:8">
      <c r="A191" s="46"/>
      <c r="C191" s="68"/>
      <c r="D191" s="45"/>
      <c r="E191" s="45"/>
      <c r="F191" s="45"/>
      <c r="G191" s="45"/>
      <c r="H191" s="45"/>
    </row>
    <row r="192" spans="1:8">
      <c r="A192" s="46"/>
      <c r="C192" s="68"/>
      <c r="D192" s="45"/>
      <c r="E192" s="45"/>
      <c r="F192" s="45"/>
      <c r="G192" s="45"/>
      <c r="H192" s="45"/>
    </row>
    <row r="193" spans="1:8">
      <c r="A193" s="46"/>
      <c r="C193" s="68"/>
      <c r="D193" s="45"/>
      <c r="E193" s="45"/>
      <c r="F193" s="45"/>
      <c r="G193" s="45"/>
      <c r="H193" s="45"/>
    </row>
    <row r="194" spans="1:8">
      <c r="A194" s="46"/>
      <c r="C194" s="68"/>
      <c r="D194" s="45"/>
      <c r="E194" s="45"/>
      <c r="F194" s="45"/>
      <c r="G194" s="45"/>
      <c r="H194" s="45"/>
    </row>
    <row r="195" spans="1:8">
      <c r="A195" s="46"/>
      <c r="C195" s="68"/>
      <c r="D195" s="45"/>
      <c r="E195" s="45"/>
      <c r="F195" s="45"/>
      <c r="G195" s="45"/>
      <c r="H195" s="45"/>
    </row>
    <row r="196" spans="1:8">
      <c r="A196" s="46"/>
      <c r="C196" s="68"/>
      <c r="D196" s="45"/>
      <c r="E196" s="45"/>
      <c r="F196" s="45"/>
      <c r="G196" s="45"/>
      <c r="H196" s="45"/>
    </row>
    <row r="197" spans="1:8">
      <c r="A197" s="46"/>
      <c r="C197" s="68"/>
      <c r="D197" s="45"/>
      <c r="E197" s="45"/>
      <c r="F197" s="45"/>
      <c r="G197" s="45"/>
      <c r="H197" s="45"/>
    </row>
    <row r="198" spans="1:8">
      <c r="A198" s="46"/>
      <c r="C198" s="68"/>
      <c r="D198" s="45"/>
      <c r="E198" s="45"/>
      <c r="F198" s="45"/>
      <c r="G198" s="45"/>
      <c r="H198" s="45"/>
    </row>
    <row r="199" spans="1:8">
      <c r="A199" s="46"/>
      <c r="C199" s="68"/>
      <c r="D199" s="45"/>
      <c r="E199" s="45"/>
      <c r="F199" s="45"/>
      <c r="G199" s="45"/>
      <c r="H199" s="45"/>
    </row>
    <row r="200" spans="1:8">
      <c r="A200" s="46"/>
      <c r="C200" s="68"/>
      <c r="D200" s="45"/>
      <c r="E200" s="45"/>
      <c r="F200" s="45"/>
      <c r="G200" s="45"/>
      <c r="H200" s="45"/>
    </row>
    <row r="201" spans="1:8">
      <c r="A201" s="46"/>
      <c r="C201" s="68"/>
      <c r="D201" s="45"/>
      <c r="E201" s="45"/>
      <c r="F201" s="45"/>
      <c r="G201" s="45"/>
      <c r="H201" s="45"/>
    </row>
    <row r="202" spans="1:8">
      <c r="A202" s="46"/>
      <c r="C202" s="68"/>
      <c r="D202" s="45"/>
      <c r="E202" s="45"/>
      <c r="F202" s="45"/>
      <c r="G202" s="45"/>
      <c r="H202" s="45"/>
    </row>
    <row r="203" spans="1:8">
      <c r="A203" s="46"/>
      <c r="C203" s="68"/>
      <c r="D203" s="45"/>
      <c r="E203" s="45"/>
      <c r="F203" s="45"/>
      <c r="G203" s="45"/>
      <c r="H203" s="45"/>
    </row>
    <row r="204" spans="1:8">
      <c r="A204" s="46"/>
      <c r="C204" s="68"/>
      <c r="D204" s="45"/>
      <c r="E204" s="45"/>
      <c r="F204" s="45"/>
      <c r="G204" s="45"/>
      <c r="H204" s="45"/>
    </row>
    <row r="205" spans="1:8">
      <c r="A205" s="46"/>
      <c r="C205" s="68"/>
      <c r="D205" s="45"/>
      <c r="E205" s="45"/>
      <c r="F205" s="45"/>
      <c r="G205" s="45"/>
      <c r="H205" s="45"/>
    </row>
    <row r="206" spans="1:8">
      <c r="A206" s="46"/>
      <c r="C206" s="68"/>
      <c r="D206" s="45"/>
      <c r="E206" s="45"/>
      <c r="F206" s="45"/>
      <c r="G206" s="45"/>
      <c r="H206" s="45"/>
    </row>
    <row r="207" spans="1:8">
      <c r="A207" s="46"/>
      <c r="C207" s="68"/>
      <c r="D207" s="45"/>
      <c r="E207" s="45"/>
      <c r="F207" s="45"/>
      <c r="G207" s="45"/>
      <c r="H207" s="45"/>
    </row>
    <row r="208" spans="1:8">
      <c r="A208" s="46"/>
      <c r="C208" s="68"/>
      <c r="D208" s="45"/>
      <c r="E208" s="45"/>
      <c r="F208" s="45"/>
      <c r="G208" s="45"/>
      <c r="H208" s="45"/>
    </row>
    <row r="209" spans="1:8">
      <c r="A209" s="46"/>
      <c r="C209" s="68"/>
      <c r="D209" s="45"/>
      <c r="E209" s="45"/>
      <c r="F209" s="45"/>
      <c r="G209" s="45"/>
      <c r="H209" s="45"/>
    </row>
    <row r="210" spans="1:8">
      <c r="A210" s="46"/>
      <c r="C210" s="68"/>
      <c r="D210" s="45"/>
      <c r="E210" s="45"/>
      <c r="F210" s="45"/>
      <c r="G210" s="45"/>
      <c r="H210" s="45"/>
    </row>
    <row r="211" spans="1:8">
      <c r="A211" s="46"/>
      <c r="C211" s="68"/>
      <c r="D211" s="45"/>
      <c r="E211" s="45"/>
      <c r="F211" s="45"/>
      <c r="G211" s="45"/>
      <c r="H211" s="45"/>
    </row>
    <row r="212" spans="1:8">
      <c r="A212" s="46"/>
    </row>
    <row r="213" spans="1:8">
      <c r="A213" s="47"/>
    </row>
    <row r="214" spans="1:8">
      <c r="A214" s="47"/>
    </row>
    <row r="215" spans="1:8">
      <c r="A215" s="47"/>
    </row>
    <row r="216" spans="1:8">
      <c r="A216" s="47"/>
    </row>
    <row r="217" spans="1:8">
      <c r="A217" s="47"/>
    </row>
    <row r="218" spans="1:8">
      <c r="A218" s="47"/>
    </row>
    <row r="219" spans="1:8">
      <c r="A219" s="47"/>
    </row>
    <row r="220" spans="1:8">
      <c r="A220" s="47"/>
    </row>
    <row r="221" spans="1:8">
      <c r="A221" s="47"/>
    </row>
    <row r="222" spans="1:8">
      <c r="A222" s="47"/>
    </row>
    <row r="223" spans="1:8">
      <c r="A223" s="47"/>
    </row>
    <row r="224" spans="1:8">
      <c r="A224" s="47"/>
    </row>
    <row r="225" spans="1:1">
      <c r="A225" s="47"/>
    </row>
    <row r="226" spans="1:1">
      <c r="A226" s="47"/>
    </row>
    <row r="227" spans="1:1">
      <c r="A227" s="47"/>
    </row>
    <row r="228" spans="1:1">
      <c r="A228" s="47"/>
    </row>
    <row r="229" spans="1:1">
      <c r="A229" s="47"/>
    </row>
    <row r="230" spans="1:1">
      <c r="A230" s="47"/>
    </row>
    <row r="231" spans="1:1">
      <c r="A231" s="47"/>
    </row>
    <row r="232" spans="1:1">
      <c r="A232" s="47"/>
    </row>
    <row r="233" spans="1:1">
      <c r="A233" s="47"/>
    </row>
    <row r="234" spans="1:1">
      <c r="A234" s="47"/>
    </row>
    <row r="235" spans="1:1">
      <c r="A235" s="47"/>
    </row>
    <row r="236" spans="1:1">
      <c r="A236" s="47"/>
    </row>
    <row r="237" spans="1:1">
      <c r="A237" s="47"/>
    </row>
    <row r="238" spans="1:1">
      <c r="A238" s="47"/>
    </row>
    <row r="239" spans="1:1">
      <c r="A239" s="47"/>
    </row>
    <row r="240" spans="1:1">
      <c r="A240" s="47"/>
    </row>
    <row r="241" spans="1:1">
      <c r="A241" s="47"/>
    </row>
    <row r="242" spans="1:1">
      <c r="A242" s="47"/>
    </row>
    <row r="243" spans="1:1">
      <c r="A243" s="47"/>
    </row>
    <row r="244" spans="1:1">
      <c r="A244" s="47"/>
    </row>
    <row r="245" spans="1:1">
      <c r="A245" s="47"/>
    </row>
    <row r="246" spans="1:1">
      <c r="A246" s="47"/>
    </row>
    <row r="247" spans="1:1">
      <c r="A247" s="47"/>
    </row>
    <row r="248" spans="1:1">
      <c r="A248" s="47"/>
    </row>
    <row r="249" spans="1:1">
      <c r="A249" s="47"/>
    </row>
    <row r="250" spans="1:1">
      <c r="A250" s="47"/>
    </row>
    <row r="251" spans="1:1">
      <c r="A251" s="47"/>
    </row>
    <row r="252" spans="1:1">
      <c r="A252" s="47"/>
    </row>
    <row r="253" spans="1:1">
      <c r="A253" s="47"/>
    </row>
    <row r="254" spans="1:1">
      <c r="A254" s="47"/>
    </row>
    <row r="255" spans="1:1">
      <c r="A255" s="47"/>
    </row>
    <row r="256" spans="1:1">
      <c r="A256" s="47"/>
    </row>
    <row r="257" spans="1:1">
      <c r="A257" s="47"/>
    </row>
    <row r="258" spans="1:1">
      <c r="A258" s="47"/>
    </row>
    <row r="259" spans="1:1">
      <c r="A259" s="47"/>
    </row>
    <row r="260" spans="1:1">
      <c r="A260" s="47"/>
    </row>
    <row r="261" spans="1:1">
      <c r="A261" s="47"/>
    </row>
    <row r="262" spans="1:1">
      <c r="A262" s="47"/>
    </row>
    <row r="263" spans="1:1">
      <c r="A263" s="47"/>
    </row>
    <row r="264" spans="1:1">
      <c r="A264" s="47"/>
    </row>
    <row r="265" spans="1:1">
      <c r="A265" s="47"/>
    </row>
    <row r="266" spans="1:1">
      <c r="A266" s="47"/>
    </row>
    <row r="267" spans="1:1">
      <c r="A267" s="47"/>
    </row>
    <row r="268" spans="1:1">
      <c r="A268" s="47"/>
    </row>
    <row r="269" spans="1:1">
      <c r="A269" s="47"/>
    </row>
    <row r="270" spans="1:1">
      <c r="A270" s="47"/>
    </row>
    <row r="271" spans="1:1">
      <c r="A271" s="47"/>
    </row>
    <row r="272" spans="1:1">
      <c r="A272" s="47"/>
    </row>
    <row r="273" spans="1:1">
      <c r="A273" s="47"/>
    </row>
    <row r="274" spans="1:1">
      <c r="A274" s="47"/>
    </row>
    <row r="275" spans="1:1">
      <c r="A275" s="47"/>
    </row>
    <row r="276" spans="1:1">
      <c r="A276" s="47"/>
    </row>
    <row r="277" spans="1:1">
      <c r="A277" s="47"/>
    </row>
    <row r="278" spans="1:1">
      <c r="A278" s="47"/>
    </row>
    <row r="279" spans="1:1">
      <c r="A279" s="47"/>
    </row>
    <row r="280" spans="1:1">
      <c r="A280" s="47"/>
    </row>
    <row r="281" spans="1:1">
      <c r="A281" s="47"/>
    </row>
    <row r="282" spans="1:1">
      <c r="A282" s="47"/>
    </row>
    <row r="283" spans="1:1">
      <c r="A283" s="47"/>
    </row>
    <row r="284" spans="1:1">
      <c r="A284" s="47"/>
    </row>
    <row r="285" spans="1:1">
      <c r="A285" s="47"/>
    </row>
    <row r="286" spans="1:1">
      <c r="A286" s="47"/>
    </row>
    <row r="287" spans="1:1">
      <c r="A287" s="47"/>
    </row>
    <row r="288" spans="1:1">
      <c r="A288" s="47"/>
    </row>
    <row r="289" spans="1:1">
      <c r="A289" s="47"/>
    </row>
    <row r="290" spans="1:1">
      <c r="A290" s="47"/>
    </row>
    <row r="291" spans="1:1">
      <c r="A291" s="47"/>
    </row>
    <row r="292" spans="1:1">
      <c r="A292" s="47"/>
    </row>
    <row r="293" spans="1:1">
      <c r="A293" s="47"/>
    </row>
    <row r="294" spans="1:1">
      <c r="A294" s="47"/>
    </row>
    <row r="295" spans="1:1">
      <c r="A295" s="47"/>
    </row>
    <row r="296" spans="1:1">
      <c r="A296" s="47"/>
    </row>
    <row r="297" spans="1:1">
      <c r="A297" s="47"/>
    </row>
    <row r="298" spans="1:1">
      <c r="A298" s="47"/>
    </row>
    <row r="299" spans="1:1">
      <c r="A299" s="47"/>
    </row>
    <row r="300" spans="1:1">
      <c r="A300" s="47"/>
    </row>
    <row r="301" spans="1:1">
      <c r="A301" s="47"/>
    </row>
    <row r="302" spans="1:1">
      <c r="A302" s="47"/>
    </row>
    <row r="303" spans="1:1">
      <c r="A303" s="47"/>
    </row>
    <row r="304" spans="1:1">
      <c r="A304" s="47"/>
    </row>
    <row r="305" spans="1:1">
      <c r="A305" s="47"/>
    </row>
    <row r="306" spans="1:1">
      <c r="A306" s="47"/>
    </row>
    <row r="307" spans="1:1">
      <c r="A307" s="47"/>
    </row>
    <row r="308" spans="1:1">
      <c r="A308" s="47"/>
    </row>
    <row r="309" spans="1:1">
      <c r="A309" s="47"/>
    </row>
    <row r="310" spans="1:1">
      <c r="A310" s="47"/>
    </row>
    <row r="311" spans="1:1">
      <c r="A311" s="47"/>
    </row>
    <row r="312" spans="1:1">
      <c r="A312" s="47"/>
    </row>
    <row r="313" spans="1:1">
      <c r="A313" s="47"/>
    </row>
    <row r="314" spans="1:1">
      <c r="A314" s="47"/>
    </row>
    <row r="315" spans="1:1">
      <c r="A315" s="47"/>
    </row>
    <row r="316" spans="1:1">
      <c r="A316" s="47"/>
    </row>
    <row r="317" spans="1:1">
      <c r="A317" s="47"/>
    </row>
    <row r="318" spans="1:1">
      <c r="A318" s="47"/>
    </row>
    <row r="319" spans="1:1">
      <c r="A319" s="47"/>
    </row>
    <row r="320" spans="1:1">
      <c r="A320" s="47"/>
    </row>
    <row r="321" spans="1:1">
      <c r="A321" s="47"/>
    </row>
    <row r="322" spans="1:1">
      <c r="A322" s="47"/>
    </row>
    <row r="323" spans="1:1">
      <c r="A323" s="47"/>
    </row>
    <row r="324" spans="1:1">
      <c r="A324" s="47"/>
    </row>
    <row r="325" spans="1:1">
      <c r="A325" s="47"/>
    </row>
    <row r="326" spans="1:1">
      <c r="A326" s="47"/>
    </row>
    <row r="327" spans="1:1">
      <c r="A327" s="47"/>
    </row>
    <row r="328" spans="1:1">
      <c r="A328" s="47"/>
    </row>
    <row r="329" spans="1:1">
      <c r="A329" s="47"/>
    </row>
    <row r="330" spans="1:1">
      <c r="A330" s="47"/>
    </row>
    <row r="331" spans="1:1">
      <c r="A331" s="47"/>
    </row>
    <row r="332" spans="1:1">
      <c r="A332" s="47"/>
    </row>
    <row r="333" spans="1:1">
      <c r="A333" s="47"/>
    </row>
    <row r="334" spans="1:1">
      <c r="A334" s="47"/>
    </row>
    <row r="335" spans="1:1">
      <c r="A335" s="47"/>
    </row>
    <row r="336" spans="1:1">
      <c r="A336" s="47"/>
    </row>
    <row r="337" spans="1:1">
      <c r="A337" s="47"/>
    </row>
    <row r="338" spans="1:1">
      <c r="A338" s="47"/>
    </row>
    <row r="339" spans="1:1">
      <c r="A339" s="47"/>
    </row>
    <row r="340" spans="1:1">
      <c r="A340" s="47"/>
    </row>
    <row r="341" spans="1:1">
      <c r="A341" s="47"/>
    </row>
    <row r="342" spans="1:1">
      <c r="A342" s="47"/>
    </row>
    <row r="343" spans="1:1">
      <c r="A343" s="47"/>
    </row>
    <row r="344" spans="1:1">
      <c r="A344" s="47"/>
    </row>
    <row r="345" spans="1:1">
      <c r="A345" s="47"/>
    </row>
    <row r="346" spans="1:1">
      <c r="A346" s="47"/>
    </row>
    <row r="347" spans="1:1">
      <c r="A347" s="47"/>
    </row>
    <row r="348" spans="1:1">
      <c r="A348" s="47"/>
    </row>
    <row r="349" spans="1:1">
      <c r="A349" s="47"/>
    </row>
    <row r="350" spans="1:1">
      <c r="A350" s="47"/>
    </row>
    <row r="351" spans="1:1">
      <c r="A351" s="47"/>
    </row>
    <row r="352" spans="1:1">
      <c r="A352" s="47"/>
    </row>
    <row r="353" spans="1:1">
      <c r="A353" s="47"/>
    </row>
    <row r="354" spans="1:1">
      <c r="A354" s="47"/>
    </row>
    <row r="355" spans="1:1">
      <c r="A355" s="47"/>
    </row>
    <row r="356" spans="1:1">
      <c r="A356" s="47"/>
    </row>
    <row r="357" spans="1:1">
      <c r="A357" s="47"/>
    </row>
    <row r="358" spans="1:1">
      <c r="A358" s="47"/>
    </row>
    <row r="359" spans="1:1">
      <c r="A359" s="47"/>
    </row>
    <row r="360" spans="1:1">
      <c r="A360" s="47"/>
    </row>
    <row r="361" spans="1:1">
      <c r="A361" s="47"/>
    </row>
    <row r="362" spans="1:1">
      <c r="A362" s="47"/>
    </row>
    <row r="363" spans="1:1">
      <c r="A363" s="47"/>
    </row>
    <row r="364" spans="1:1">
      <c r="A364" s="47"/>
    </row>
    <row r="365" spans="1:1">
      <c r="A365" s="47"/>
    </row>
    <row r="366" spans="1:1">
      <c r="A366" s="47"/>
    </row>
    <row r="367" spans="1:1">
      <c r="A367" s="47"/>
    </row>
    <row r="368" spans="1:1">
      <c r="A368" s="47"/>
    </row>
    <row r="369" spans="1:1">
      <c r="A369" s="47"/>
    </row>
    <row r="370" spans="1:1">
      <c r="A370" s="47"/>
    </row>
    <row r="371" spans="1:1">
      <c r="A371" s="47"/>
    </row>
    <row r="372" spans="1:1">
      <c r="A372" s="47"/>
    </row>
    <row r="373" spans="1:1">
      <c r="A373" s="47"/>
    </row>
    <row r="374" spans="1:1">
      <c r="A374" s="47"/>
    </row>
    <row r="375" spans="1:1">
      <c r="A375" s="47"/>
    </row>
    <row r="376" spans="1:1">
      <c r="A376" s="47"/>
    </row>
    <row r="377" spans="1:1">
      <c r="A377" s="47"/>
    </row>
    <row r="378" spans="1:1">
      <c r="A378" s="47"/>
    </row>
    <row r="379" spans="1:1">
      <c r="A379" s="47"/>
    </row>
  </sheetData>
  <mergeCells count="13">
    <mergeCell ref="C157:D157"/>
    <mergeCell ref="G157:I157"/>
    <mergeCell ref="A2:H2"/>
    <mergeCell ref="A4:A5"/>
    <mergeCell ref="B4:B5"/>
    <mergeCell ref="C4:C5"/>
    <mergeCell ref="D4:D5"/>
    <mergeCell ref="E4:E5"/>
    <mergeCell ref="F4:F5"/>
    <mergeCell ref="G4:J4"/>
    <mergeCell ref="I3:J3"/>
    <mergeCell ref="C156:D156"/>
    <mergeCell ref="G156:I156"/>
  </mergeCells>
  <pageMargins left="0.59055118110236227" right="0.59055118110236227" top="0.78740157480314965" bottom="0.39370078740157483" header="0.31496062992125984" footer="0.31496062992125984"/>
  <pageSetup paperSize="9"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99"/>
  </sheetPr>
  <dimension ref="A1:AE60"/>
  <sheetViews>
    <sheetView tabSelected="1" view="pageBreakPreview" topLeftCell="A16" zoomScale="50" zoomScaleNormal="60" zoomScaleSheetLayoutView="50" workbookViewId="0">
      <selection activeCell="N12" sqref="N12"/>
    </sheetView>
  </sheetViews>
  <sheetFormatPr defaultRowHeight="20.25"/>
  <cols>
    <col min="1" max="1" width="8.28515625" style="7" customWidth="1"/>
    <col min="2" max="2" width="26.140625" style="7" customWidth="1"/>
    <col min="3" max="5" width="11.28515625" style="7" customWidth="1"/>
    <col min="6" max="6" width="7" style="7" customWidth="1"/>
    <col min="7" max="7" width="13" style="7" customWidth="1"/>
    <col min="8" max="10" width="11" style="7" customWidth="1"/>
    <col min="11" max="11" width="9" style="7" customWidth="1"/>
    <col min="12" max="12" width="12.7109375" style="7" customWidth="1"/>
    <col min="13" max="13" width="8.7109375" style="7" customWidth="1"/>
    <col min="14" max="14" width="12.140625" style="7" customWidth="1"/>
    <col min="15" max="16" width="11" style="7" customWidth="1"/>
    <col min="17" max="17" width="13" style="7" customWidth="1"/>
    <col min="18" max="21" width="11" style="7" customWidth="1"/>
    <col min="22" max="22" width="15" style="7" customWidth="1"/>
    <col min="23" max="23" width="11" style="7" customWidth="1"/>
    <col min="24" max="24" width="13.5703125" style="7" customWidth="1"/>
    <col min="25" max="25" width="12.42578125" style="7" customWidth="1"/>
    <col min="26" max="26" width="13.5703125" style="7" customWidth="1"/>
    <col min="27" max="27" width="14.7109375" style="7" customWidth="1"/>
    <col min="28" max="28" width="11" style="7" customWidth="1"/>
    <col min="29" max="29" width="14.140625" style="7" customWidth="1"/>
    <col min="30" max="31" width="11" style="7" customWidth="1"/>
    <col min="32" max="16384" width="9.140625" style="7"/>
  </cols>
  <sheetData>
    <row r="1" spans="1:31">
      <c r="A1" s="197"/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Q1" s="26"/>
      <c r="R1" s="26"/>
      <c r="S1" s="26"/>
      <c r="T1" s="26"/>
      <c r="U1" s="26"/>
      <c r="AE1" s="26"/>
    </row>
    <row r="2" spans="1:31" s="27" customFormat="1" ht="51.75" customHeight="1">
      <c r="F2" s="263" t="s">
        <v>234</v>
      </c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</row>
    <row r="3" spans="1:31">
      <c r="A3" s="8"/>
      <c r="B3" s="8"/>
      <c r="C3" s="8"/>
      <c r="D3" s="8"/>
      <c r="E3" s="8"/>
      <c r="F3" s="8"/>
      <c r="G3" s="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8"/>
      <c r="AE3" s="26" t="s">
        <v>116</v>
      </c>
    </row>
    <row r="4" spans="1:31" ht="39" customHeight="1">
      <c r="A4" s="264" t="s">
        <v>20</v>
      </c>
      <c r="B4" s="264" t="s">
        <v>59</v>
      </c>
      <c r="C4" s="264"/>
      <c r="D4" s="264"/>
      <c r="E4" s="264"/>
      <c r="F4" s="264"/>
      <c r="G4" s="264" t="s">
        <v>21</v>
      </c>
      <c r="H4" s="264"/>
      <c r="I4" s="264"/>
      <c r="J4" s="264"/>
      <c r="K4" s="264"/>
      <c r="L4" s="264" t="s">
        <v>806</v>
      </c>
      <c r="M4" s="264"/>
      <c r="N4" s="264"/>
      <c r="O4" s="264"/>
      <c r="P4" s="264"/>
      <c r="Q4" s="264" t="s">
        <v>66</v>
      </c>
      <c r="R4" s="264"/>
      <c r="S4" s="264"/>
      <c r="T4" s="264"/>
      <c r="U4" s="264"/>
      <c r="V4" s="264" t="s">
        <v>805</v>
      </c>
      <c r="W4" s="264"/>
      <c r="X4" s="264"/>
      <c r="Y4" s="264"/>
      <c r="Z4" s="264"/>
      <c r="AA4" s="264" t="s">
        <v>22</v>
      </c>
      <c r="AB4" s="264"/>
      <c r="AC4" s="264"/>
      <c r="AD4" s="264"/>
      <c r="AE4" s="264"/>
    </row>
    <row r="5" spans="1:31" ht="36" customHeight="1">
      <c r="A5" s="264"/>
      <c r="B5" s="264"/>
      <c r="C5" s="264"/>
      <c r="D5" s="264"/>
      <c r="E5" s="264"/>
      <c r="F5" s="264"/>
      <c r="G5" s="264" t="s">
        <v>30</v>
      </c>
      <c r="H5" s="264" t="s">
        <v>34</v>
      </c>
      <c r="I5" s="264"/>
      <c r="J5" s="264"/>
      <c r="K5" s="264"/>
      <c r="L5" s="264" t="s">
        <v>30</v>
      </c>
      <c r="M5" s="264" t="s">
        <v>34</v>
      </c>
      <c r="N5" s="264"/>
      <c r="O5" s="264"/>
      <c r="P5" s="264"/>
      <c r="Q5" s="264" t="s">
        <v>30</v>
      </c>
      <c r="R5" s="264" t="s">
        <v>34</v>
      </c>
      <c r="S5" s="264"/>
      <c r="T5" s="264"/>
      <c r="U5" s="264"/>
      <c r="V5" s="264" t="s">
        <v>30</v>
      </c>
      <c r="W5" s="264" t="s">
        <v>34</v>
      </c>
      <c r="X5" s="264"/>
      <c r="Y5" s="264"/>
      <c r="Z5" s="264"/>
      <c r="AA5" s="264" t="s">
        <v>30</v>
      </c>
      <c r="AB5" s="264" t="s">
        <v>34</v>
      </c>
      <c r="AC5" s="264"/>
      <c r="AD5" s="264"/>
      <c r="AE5" s="264"/>
    </row>
    <row r="6" spans="1:31" ht="44.25" customHeight="1">
      <c r="A6" s="264"/>
      <c r="B6" s="264"/>
      <c r="C6" s="264"/>
      <c r="D6" s="264"/>
      <c r="E6" s="264"/>
      <c r="F6" s="264"/>
      <c r="G6" s="264"/>
      <c r="H6" s="203" t="s">
        <v>26</v>
      </c>
      <c r="I6" s="203" t="s">
        <v>27</v>
      </c>
      <c r="J6" s="203" t="s">
        <v>25</v>
      </c>
      <c r="K6" s="203" t="s">
        <v>24</v>
      </c>
      <c r="L6" s="264"/>
      <c r="M6" s="203" t="s">
        <v>26</v>
      </c>
      <c r="N6" s="203" t="s">
        <v>27</v>
      </c>
      <c r="O6" s="203" t="s">
        <v>25</v>
      </c>
      <c r="P6" s="203" t="s">
        <v>24</v>
      </c>
      <c r="Q6" s="264"/>
      <c r="R6" s="203" t="s">
        <v>26</v>
      </c>
      <c r="S6" s="203" t="s">
        <v>27</v>
      </c>
      <c r="T6" s="203" t="s">
        <v>25</v>
      </c>
      <c r="U6" s="203" t="s">
        <v>24</v>
      </c>
      <c r="V6" s="264"/>
      <c r="W6" s="203" t="s">
        <v>26</v>
      </c>
      <c r="X6" s="203" t="s">
        <v>27</v>
      </c>
      <c r="Y6" s="203" t="s">
        <v>25</v>
      </c>
      <c r="Z6" s="203" t="s">
        <v>24</v>
      </c>
      <c r="AA6" s="264"/>
      <c r="AB6" s="203" t="s">
        <v>26</v>
      </c>
      <c r="AC6" s="203" t="s">
        <v>27</v>
      </c>
      <c r="AD6" s="203" t="s">
        <v>25</v>
      </c>
      <c r="AE6" s="203" t="s">
        <v>24</v>
      </c>
    </row>
    <row r="7" spans="1:31" ht="30" customHeight="1">
      <c r="A7" s="203">
        <v>1</v>
      </c>
      <c r="B7" s="264">
        <v>2</v>
      </c>
      <c r="C7" s="264"/>
      <c r="D7" s="264"/>
      <c r="E7" s="264"/>
      <c r="F7" s="264"/>
      <c r="G7" s="203">
        <v>3</v>
      </c>
      <c r="H7" s="203">
        <v>4</v>
      </c>
      <c r="I7" s="203">
        <v>5</v>
      </c>
      <c r="J7" s="203">
        <v>6</v>
      </c>
      <c r="K7" s="203">
        <v>7</v>
      </c>
      <c r="L7" s="203">
        <v>8</v>
      </c>
      <c r="M7" s="203">
        <v>9</v>
      </c>
      <c r="N7" s="203">
        <v>10</v>
      </c>
      <c r="O7" s="203">
        <v>11</v>
      </c>
      <c r="P7" s="203">
        <v>12</v>
      </c>
      <c r="Q7" s="203">
        <v>13</v>
      </c>
      <c r="R7" s="203">
        <v>14</v>
      </c>
      <c r="S7" s="203">
        <v>15</v>
      </c>
      <c r="T7" s="203">
        <v>16</v>
      </c>
      <c r="U7" s="203">
        <v>17</v>
      </c>
      <c r="V7" s="65">
        <v>18</v>
      </c>
      <c r="W7" s="65">
        <v>19</v>
      </c>
      <c r="X7" s="65">
        <v>20</v>
      </c>
      <c r="Y7" s="65">
        <v>21</v>
      </c>
      <c r="Z7" s="65">
        <v>22</v>
      </c>
      <c r="AA7" s="65">
        <v>23</v>
      </c>
      <c r="AB7" s="65">
        <v>24</v>
      </c>
      <c r="AC7" s="65">
        <v>25</v>
      </c>
      <c r="AD7" s="65">
        <v>26</v>
      </c>
      <c r="AE7" s="65">
        <v>27</v>
      </c>
    </row>
    <row r="8" spans="1:31" ht="48" customHeight="1">
      <c r="A8" s="71" t="s">
        <v>175</v>
      </c>
      <c r="B8" s="348" t="s">
        <v>188</v>
      </c>
      <c r="C8" s="349"/>
      <c r="D8" s="349"/>
      <c r="E8" s="349"/>
      <c r="F8" s="350"/>
      <c r="G8" s="77">
        <f t="shared" ref="G8:G30" si="0">SUM(H8,I8,J8,K8)</f>
        <v>0</v>
      </c>
      <c r="H8" s="77">
        <f>SUM(H9:H13)</f>
        <v>0</v>
      </c>
      <c r="I8" s="77">
        <f t="shared" ref="I8:K8" si="1">SUM(I9:I13)</f>
        <v>0</v>
      </c>
      <c r="J8" s="77">
        <f t="shared" si="1"/>
        <v>0</v>
      </c>
      <c r="K8" s="77">
        <f t="shared" si="1"/>
        <v>0</v>
      </c>
      <c r="L8" s="77">
        <f>SUM(M8,N8,O8,P8)</f>
        <v>960</v>
      </c>
      <c r="M8" s="77">
        <f>SUM(M9:M13)</f>
        <v>0</v>
      </c>
      <c r="N8" s="77">
        <f t="shared" ref="N8:P8" si="2">SUM(N9:N13)</f>
        <v>960</v>
      </c>
      <c r="O8" s="77">
        <f t="shared" si="2"/>
        <v>0</v>
      </c>
      <c r="P8" s="77">
        <f t="shared" si="2"/>
        <v>0</v>
      </c>
      <c r="Q8" s="77">
        <f t="shared" ref="Q8:Q29" si="3">SUM(R8,S8,T8,U8)</f>
        <v>0</v>
      </c>
      <c r="R8" s="77">
        <f>SUM(R9:R13)</f>
        <v>0</v>
      </c>
      <c r="S8" s="77">
        <f t="shared" ref="S8:U8" si="4">SUM(S9:S13)</f>
        <v>0</v>
      </c>
      <c r="T8" s="77">
        <f t="shared" si="4"/>
        <v>0</v>
      </c>
      <c r="U8" s="77">
        <f t="shared" si="4"/>
        <v>0</v>
      </c>
      <c r="V8" s="77">
        <f t="shared" ref="V8:V29" si="5">SUM(W8,X8,Y8,Z8)</f>
        <v>494.2</v>
      </c>
      <c r="W8" s="92">
        <f>SUM(W9:W13)</f>
        <v>20</v>
      </c>
      <c r="X8" s="92">
        <f>SUM(X9:X13)</f>
        <v>344.2</v>
      </c>
      <c r="Y8" s="92">
        <f>SUM(Y9:Y13)</f>
        <v>20</v>
      </c>
      <c r="Z8" s="92">
        <f>SUM(Z9:Z13)</f>
        <v>110</v>
      </c>
      <c r="AA8" s="77">
        <f>SUM(G8,L8,Q8,V8)</f>
        <v>1454.2</v>
      </c>
      <c r="AB8" s="77">
        <f t="shared" ref="AB8:AE17" si="6">SUM(H8,M8,R8,W8)</f>
        <v>20</v>
      </c>
      <c r="AC8" s="77">
        <f>SUM(I8,N8,S8,X8,)</f>
        <v>1304.2</v>
      </c>
      <c r="AD8" s="77">
        <f t="shared" si="6"/>
        <v>20</v>
      </c>
      <c r="AE8" s="77">
        <f t="shared" si="6"/>
        <v>110</v>
      </c>
    </row>
    <row r="9" spans="1:31" ht="30" customHeight="1">
      <c r="A9" s="203"/>
      <c r="B9" s="260" t="s">
        <v>596</v>
      </c>
      <c r="C9" s="261"/>
      <c r="D9" s="261"/>
      <c r="E9" s="261"/>
      <c r="F9" s="262"/>
      <c r="G9" s="77">
        <f t="shared" si="0"/>
        <v>0</v>
      </c>
      <c r="H9" s="76"/>
      <c r="I9" s="76"/>
      <c r="J9" s="76"/>
      <c r="K9" s="76"/>
      <c r="L9" s="77">
        <f t="shared" ref="L9:L12" si="7">SUM(M9,N9,O9,P9)</f>
        <v>0</v>
      </c>
      <c r="M9" s="76"/>
      <c r="N9" s="76"/>
      <c r="O9" s="76"/>
      <c r="P9" s="76"/>
      <c r="Q9" s="77">
        <f t="shared" si="3"/>
        <v>0</v>
      </c>
      <c r="R9" s="76"/>
      <c r="S9" s="76"/>
      <c r="T9" s="76"/>
      <c r="U9" s="76"/>
      <c r="V9" s="76">
        <f>W9+X9+Y9+Z9</f>
        <v>214.2</v>
      </c>
      <c r="W9" s="93"/>
      <c r="X9" s="93">
        <v>214.2</v>
      </c>
      <c r="Y9" s="93"/>
      <c r="Z9" s="93"/>
      <c r="AA9" s="76">
        <f t="shared" ref="AA9:AA13" si="8">SUM(G9,L9,Q9,V9)</f>
        <v>214.2</v>
      </c>
      <c r="AB9" s="76"/>
      <c r="AC9" s="76">
        <v>214.2</v>
      </c>
      <c r="AD9" s="76"/>
      <c r="AE9" s="76"/>
    </row>
    <row r="10" spans="1:31" ht="30" customHeight="1">
      <c r="A10" s="203"/>
      <c r="B10" s="260" t="s">
        <v>564</v>
      </c>
      <c r="C10" s="261"/>
      <c r="D10" s="261"/>
      <c r="E10" s="261"/>
      <c r="F10" s="262"/>
      <c r="G10" s="77">
        <f t="shared" si="0"/>
        <v>0</v>
      </c>
      <c r="H10" s="76"/>
      <c r="I10" s="76"/>
      <c r="J10" s="76"/>
      <c r="K10" s="76"/>
      <c r="L10" s="77">
        <f t="shared" si="7"/>
        <v>0</v>
      </c>
      <c r="M10" s="76"/>
      <c r="N10" s="76"/>
      <c r="O10" s="76"/>
      <c r="P10" s="76"/>
      <c r="Q10" s="77">
        <f t="shared" si="3"/>
        <v>0</v>
      </c>
      <c r="R10" s="76"/>
      <c r="S10" s="76"/>
      <c r="T10" s="76"/>
      <c r="U10" s="76"/>
      <c r="V10" s="76">
        <f t="shared" ref="V10:V13" si="9">W10+X10+Y10+Z10</f>
        <v>130</v>
      </c>
      <c r="W10" s="93"/>
      <c r="X10" s="93">
        <v>130</v>
      </c>
      <c r="Y10" s="93"/>
      <c r="Z10" s="93"/>
      <c r="AA10" s="76">
        <f t="shared" si="8"/>
        <v>130</v>
      </c>
      <c r="AB10" s="76"/>
      <c r="AC10" s="76">
        <v>130</v>
      </c>
      <c r="AD10" s="76"/>
      <c r="AE10" s="76"/>
    </row>
    <row r="11" spans="1:31" ht="30" customHeight="1">
      <c r="A11" s="203"/>
      <c r="B11" s="260" t="s">
        <v>597</v>
      </c>
      <c r="C11" s="261"/>
      <c r="D11" s="261"/>
      <c r="E11" s="261"/>
      <c r="F11" s="262"/>
      <c r="G11" s="77">
        <f t="shared" si="0"/>
        <v>0</v>
      </c>
      <c r="H11" s="76"/>
      <c r="I11" s="76"/>
      <c r="J11" s="76"/>
      <c r="K11" s="76"/>
      <c r="L11" s="77">
        <f t="shared" si="7"/>
        <v>0</v>
      </c>
      <c r="M11" s="76"/>
      <c r="N11" s="76"/>
      <c r="O11" s="76"/>
      <c r="P11" s="76"/>
      <c r="Q11" s="77">
        <f t="shared" si="3"/>
        <v>0</v>
      </c>
      <c r="R11" s="76"/>
      <c r="S11" s="76"/>
      <c r="T11" s="76"/>
      <c r="U11" s="76"/>
      <c r="V11" s="76">
        <f t="shared" si="9"/>
        <v>110</v>
      </c>
      <c r="W11" s="93"/>
      <c r="X11" s="93"/>
      <c r="Y11" s="93"/>
      <c r="Z11" s="93">
        <v>110</v>
      </c>
      <c r="AA11" s="76">
        <f t="shared" si="8"/>
        <v>110</v>
      </c>
      <c r="AB11" s="76"/>
      <c r="AC11" s="76"/>
      <c r="AD11" s="76"/>
      <c r="AE11" s="76">
        <v>110</v>
      </c>
    </row>
    <row r="12" spans="1:31" ht="30" customHeight="1">
      <c r="A12" s="203"/>
      <c r="B12" s="260" t="s">
        <v>598</v>
      </c>
      <c r="C12" s="261"/>
      <c r="D12" s="261"/>
      <c r="E12" s="261"/>
      <c r="F12" s="262"/>
      <c r="G12" s="77">
        <f t="shared" si="0"/>
        <v>0</v>
      </c>
      <c r="H12" s="76"/>
      <c r="I12" s="76"/>
      <c r="J12" s="76"/>
      <c r="K12" s="76"/>
      <c r="L12" s="77">
        <f t="shared" si="7"/>
        <v>0</v>
      </c>
      <c r="M12" s="76"/>
      <c r="N12" s="76"/>
      <c r="O12" s="76"/>
      <c r="P12" s="76"/>
      <c r="Q12" s="77">
        <f t="shared" si="3"/>
        <v>0</v>
      </c>
      <c r="R12" s="76"/>
      <c r="S12" s="76"/>
      <c r="T12" s="76"/>
      <c r="U12" s="76"/>
      <c r="V12" s="76">
        <f>W12+X12+Y12+Z12</f>
        <v>40</v>
      </c>
      <c r="W12" s="93">
        <v>20</v>
      </c>
      <c r="X12" s="93"/>
      <c r="Y12" s="93">
        <v>20</v>
      </c>
      <c r="Z12" s="93"/>
      <c r="AA12" s="76">
        <f t="shared" si="8"/>
        <v>40</v>
      </c>
      <c r="AB12" s="76">
        <v>20</v>
      </c>
      <c r="AC12" s="76"/>
      <c r="AD12" s="76">
        <v>20</v>
      </c>
      <c r="AE12" s="76"/>
    </row>
    <row r="13" spans="1:31" ht="30" customHeight="1">
      <c r="A13" s="203"/>
      <c r="B13" s="260" t="s">
        <v>702</v>
      </c>
      <c r="C13" s="261"/>
      <c r="D13" s="261"/>
      <c r="E13" s="261"/>
      <c r="F13" s="262"/>
      <c r="G13" s="77">
        <f t="shared" si="0"/>
        <v>0</v>
      </c>
      <c r="H13" s="76"/>
      <c r="I13" s="76"/>
      <c r="J13" s="76"/>
      <c r="K13" s="76"/>
      <c r="L13" s="76">
        <f>M13+N13+O13+P13</f>
        <v>960</v>
      </c>
      <c r="M13" s="76"/>
      <c r="N13" s="76">
        <v>960</v>
      </c>
      <c r="O13" s="76"/>
      <c r="P13" s="76"/>
      <c r="Q13" s="77">
        <f t="shared" si="3"/>
        <v>0</v>
      </c>
      <c r="R13" s="76"/>
      <c r="S13" s="76"/>
      <c r="T13" s="76"/>
      <c r="U13" s="76"/>
      <c r="V13" s="76">
        <f t="shared" si="9"/>
        <v>0</v>
      </c>
      <c r="W13" s="93"/>
      <c r="X13" s="93"/>
      <c r="Y13" s="93"/>
      <c r="Z13" s="93"/>
      <c r="AA13" s="76">
        <f t="shared" si="8"/>
        <v>960</v>
      </c>
      <c r="AB13" s="76"/>
      <c r="AC13" s="76">
        <v>960</v>
      </c>
      <c r="AD13" s="76"/>
      <c r="AE13" s="76"/>
    </row>
    <row r="14" spans="1:31" ht="67.5" customHeight="1">
      <c r="A14" s="71" t="s">
        <v>184</v>
      </c>
      <c r="B14" s="348" t="s">
        <v>189</v>
      </c>
      <c r="C14" s="349"/>
      <c r="D14" s="349"/>
      <c r="E14" s="349"/>
      <c r="F14" s="350"/>
      <c r="G14" s="77">
        <f t="shared" si="0"/>
        <v>0</v>
      </c>
      <c r="H14" s="77">
        <f>SUM(H15:H30)</f>
        <v>0</v>
      </c>
      <c r="I14" s="77">
        <f t="shared" ref="I14:U14" si="10">SUM(I15:I30)</f>
        <v>0</v>
      </c>
      <c r="J14" s="77">
        <f t="shared" si="10"/>
        <v>0</v>
      </c>
      <c r="K14" s="77">
        <f t="shared" si="10"/>
        <v>0</v>
      </c>
      <c r="L14" s="77">
        <f t="shared" si="10"/>
        <v>0</v>
      </c>
      <c r="M14" s="77">
        <f t="shared" si="10"/>
        <v>0</v>
      </c>
      <c r="N14" s="77">
        <f t="shared" si="10"/>
        <v>0</v>
      </c>
      <c r="O14" s="77">
        <f t="shared" si="10"/>
        <v>0</v>
      </c>
      <c r="P14" s="77">
        <f t="shared" si="10"/>
        <v>0</v>
      </c>
      <c r="Q14" s="77">
        <f t="shared" si="10"/>
        <v>0</v>
      </c>
      <c r="R14" s="77">
        <f t="shared" si="10"/>
        <v>0</v>
      </c>
      <c r="S14" s="77">
        <f t="shared" si="10"/>
        <v>0</v>
      </c>
      <c r="T14" s="77">
        <f t="shared" si="10"/>
        <v>0</v>
      </c>
      <c r="U14" s="77">
        <f t="shared" si="10"/>
        <v>0</v>
      </c>
      <c r="V14" s="77">
        <f t="shared" si="5"/>
        <v>570.20000000000005</v>
      </c>
      <c r="W14" s="351">
        <f>SUM(W15:W30)</f>
        <v>63.4</v>
      </c>
      <c r="X14" s="92">
        <f t="shared" ref="X14:Z14" si="11">SUM(X16:X30)</f>
        <v>142.30000000000001</v>
      </c>
      <c r="Y14" s="92">
        <f t="shared" si="11"/>
        <v>88.3</v>
      </c>
      <c r="Z14" s="92">
        <f t="shared" si="11"/>
        <v>276.2</v>
      </c>
      <c r="AA14" s="77">
        <f t="shared" ref="AA14" si="12">SUM(AB14,AC14,AD14,AE14)</f>
        <v>570.20000000000005</v>
      </c>
      <c r="AB14" s="77">
        <f t="shared" si="6"/>
        <v>63.4</v>
      </c>
      <c r="AC14" s="77">
        <f t="shared" si="6"/>
        <v>142.30000000000001</v>
      </c>
      <c r="AD14" s="77">
        <f t="shared" si="6"/>
        <v>88.3</v>
      </c>
      <c r="AE14" s="77">
        <f t="shared" si="6"/>
        <v>276.2</v>
      </c>
    </row>
    <row r="15" spans="1:31" ht="30" customHeight="1">
      <c r="A15" s="203"/>
      <c r="B15" s="260" t="s">
        <v>599</v>
      </c>
      <c r="C15" s="261"/>
      <c r="D15" s="261"/>
      <c r="E15" s="261"/>
      <c r="F15" s="262"/>
      <c r="G15" s="77">
        <f t="shared" si="0"/>
        <v>0</v>
      </c>
      <c r="H15" s="76"/>
      <c r="I15" s="76"/>
      <c r="J15" s="76"/>
      <c r="K15" s="76"/>
      <c r="L15" s="76">
        <f t="shared" ref="L15:L29" si="13">SUM(M15,N15,O15,P15)</f>
        <v>0</v>
      </c>
      <c r="M15" s="76"/>
      <c r="N15" s="76"/>
      <c r="O15" s="76"/>
      <c r="P15" s="76"/>
      <c r="Q15" s="76">
        <f t="shared" si="3"/>
        <v>0</v>
      </c>
      <c r="R15" s="76"/>
      <c r="S15" s="76"/>
      <c r="T15" s="76"/>
      <c r="U15" s="76"/>
      <c r="V15" s="76">
        <f t="shared" si="5"/>
        <v>3.7</v>
      </c>
      <c r="W15" s="93">
        <v>3.7</v>
      </c>
      <c r="X15" s="93"/>
      <c r="Y15" s="93"/>
      <c r="Z15" s="93"/>
      <c r="AA15" s="76">
        <f>SUM(AB15,AC15,AD15,AE15)</f>
        <v>3.7</v>
      </c>
      <c r="AB15" s="76">
        <f t="shared" si="6"/>
        <v>3.7</v>
      </c>
      <c r="AC15" s="76">
        <f t="shared" si="6"/>
        <v>0</v>
      </c>
      <c r="AD15" s="76">
        <f t="shared" si="6"/>
        <v>0</v>
      </c>
      <c r="AE15" s="76">
        <f t="shared" si="6"/>
        <v>0</v>
      </c>
    </row>
    <row r="16" spans="1:31" ht="30" customHeight="1">
      <c r="A16" s="203"/>
      <c r="B16" s="260" t="s">
        <v>600</v>
      </c>
      <c r="C16" s="261"/>
      <c r="D16" s="261"/>
      <c r="E16" s="261"/>
      <c r="F16" s="262"/>
      <c r="G16" s="77">
        <f t="shared" si="0"/>
        <v>0</v>
      </c>
      <c r="H16" s="76"/>
      <c r="I16" s="76"/>
      <c r="J16" s="76"/>
      <c r="K16" s="76"/>
      <c r="L16" s="76">
        <f t="shared" si="13"/>
        <v>0</v>
      </c>
      <c r="M16" s="76"/>
      <c r="N16" s="76"/>
      <c r="O16" s="76"/>
      <c r="P16" s="76"/>
      <c r="Q16" s="76">
        <f t="shared" si="3"/>
        <v>0</v>
      </c>
      <c r="R16" s="76"/>
      <c r="S16" s="76"/>
      <c r="T16" s="76"/>
      <c r="U16" s="76"/>
      <c r="V16" s="76">
        <f t="shared" si="5"/>
        <v>6.8</v>
      </c>
      <c r="W16" s="93">
        <v>6.8</v>
      </c>
      <c r="X16" s="93"/>
      <c r="Y16" s="93"/>
      <c r="Z16" s="93"/>
      <c r="AA16" s="76">
        <f t="shared" ref="AA16:AA30" si="14">SUM(AB16,AC16,AD16,AE16)</f>
        <v>6.8</v>
      </c>
      <c r="AB16" s="76">
        <f t="shared" si="6"/>
        <v>6.8</v>
      </c>
      <c r="AC16" s="76">
        <f t="shared" si="6"/>
        <v>0</v>
      </c>
      <c r="AD16" s="76"/>
      <c r="AE16" s="76"/>
    </row>
    <row r="17" spans="1:31" ht="30" customHeight="1">
      <c r="A17" s="203"/>
      <c r="B17" s="260" t="s">
        <v>601</v>
      </c>
      <c r="C17" s="261"/>
      <c r="D17" s="261"/>
      <c r="E17" s="261"/>
      <c r="F17" s="262"/>
      <c r="G17" s="77">
        <f t="shared" si="0"/>
        <v>0</v>
      </c>
      <c r="H17" s="76"/>
      <c r="I17" s="76"/>
      <c r="J17" s="76"/>
      <c r="K17" s="76"/>
      <c r="L17" s="76">
        <f t="shared" si="13"/>
        <v>0</v>
      </c>
      <c r="M17" s="76"/>
      <c r="N17" s="76"/>
      <c r="O17" s="76"/>
      <c r="P17" s="76"/>
      <c r="Q17" s="76">
        <f t="shared" si="3"/>
        <v>0</v>
      </c>
      <c r="R17" s="76"/>
      <c r="S17" s="76"/>
      <c r="T17" s="76"/>
      <c r="U17" s="76"/>
      <c r="V17" s="76">
        <f t="shared" si="5"/>
        <v>30</v>
      </c>
      <c r="W17" s="93"/>
      <c r="X17" s="93"/>
      <c r="Y17" s="93">
        <v>30</v>
      </c>
      <c r="Z17" s="93"/>
      <c r="AA17" s="76">
        <f t="shared" si="14"/>
        <v>30</v>
      </c>
      <c r="AB17" s="76">
        <f t="shared" si="6"/>
        <v>0</v>
      </c>
      <c r="AC17" s="76">
        <f t="shared" si="6"/>
        <v>0</v>
      </c>
      <c r="AD17" s="76">
        <f t="shared" si="6"/>
        <v>30</v>
      </c>
      <c r="AE17" s="76">
        <f t="shared" si="6"/>
        <v>0</v>
      </c>
    </row>
    <row r="18" spans="1:31" ht="30" customHeight="1">
      <c r="A18" s="203"/>
      <c r="B18" s="260" t="s">
        <v>602</v>
      </c>
      <c r="C18" s="261"/>
      <c r="D18" s="261"/>
      <c r="E18" s="261"/>
      <c r="F18" s="262"/>
      <c r="G18" s="77">
        <f t="shared" si="0"/>
        <v>0</v>
      </c>
      <c r="H18" s="76"/>
      <c r="I18" s="76"/>
      <c r="J18" s="76"/>
      <c r="K18" s="76"/>
      <c r="L18" s="76">
        <f t="shared" si="13"/>
        <v>0</v>
      </c>
      <c r="M18" s="76"/>
      <c r="N18" s="76"/>
      <c r="O18" s="76"/>
      <c r="P18" s="76"/>
      <c r="Q18" s="76">
        <f t="shared" si="3"/>
        <v>0</v>
      </c>
      <c r="R18" s="76"/>
      <c r="S18" s="76"/>
      <c r="T18" s="76"/>
      <c r="U18" s="76"/>
      <c r="V18" s="76">
        <f t="shared" si="5"/>
        <v>50.7</v>
      </c>
      <c r="W18" s="93"/>
      <c r="X18" s="93"/>
      <c r="Y18" s="93">
        <v>50.7</v>
      </c>
      <c r="Z18" s="93"/>
      <c r="AA18" s="76">
        <f t="shared" si="14"/>
        <v>50.7</v>
      </c>
      <c r="AB18" s="76"/>
      <c r="AC18" s="76"/>
      <c r="AD18" s="76">
        <v>50.7</v>
      </c>
      <c r="AE18" s="76"/>
    </row>
    <row r="19" spans="1:31" ht="30" customHeight="1">
      <c r="A19" s="203"/>
      <c r="B19" s="260" t="s">
        <v>604</v>
      </c>
      <c r="C19" s="261"/>
      <c r="D19" s="261"/>
      <c r="E19" s="261"/>
      <c r="F19" s="262"/>
      <c r="G19" s="77">
        <f t="shared" si="0"/>
        <v>0</v>
      </c>
      <c r="H19" s="76"/>
      <c r="I19" s="76"/>
      <c r="J19" s="76"/>
      <c r="K19" s="76"/>
      <c r="L19" s="76">
        <f t="shared" si="13"/>
        <v>0</v>
      </c>
      <c r="M19" s="76"/>
      <c r="N19" s="76"/>
      <c r="O19" s="76"/>
      <c r="P19" s="76"/>
      <c r="Q19" s="76">
        <f t="shared" si="3"/>
        <v>0</v>
      </c>
      <c r="R19" s="76"/>
      <c r="S19" s="76"/>
      <c r="T19" s="76"/>
      <c r="U19" s="76"/>
      <c r="V19" s="76">
        <f t="shared" si="5"/>
        <v>50</v>
      </c>
      <c r="W19" s="93"/>
      <c r="X19" s="93"/>
      <c r="Y19" s="93"/>
      <c r="Z19" s="93">
        <v>50</v>
      </c>
      <c r="AA19" s="76">
        <f t="shared" si="14"/>
        <v>50</v>
      </c>
      <c r="AB19" s="76"/>
      <c r="AC19" s="76"/>
      <c r="AD19" s="76"/>
      <c r="AE19" s="76">
        <v>50</v>
      </c>
    </row>
    <row r="20" spans="1:31" ht="30" customHeight="1">
      <c r="A20" s="203"/>
      <c r="B20" s="260" t="s">
        <v>603</v>
      </c>
      <c r="C20" s="261"/>
      <c r="D20" s="261"/>
      <c r="E20" s="261"/>
      <c r="F20" s="262"/>
      <c r="G20" s="77">
        <f t="shared" si="0"/>
        <v>0</v>
      </c>
      <c r="H20" s="76"/>
      <c r="I20" s="76"/>
      <c r="J20" s="76"/>
      <c r="K20" s="76"/>
      <c r="L20" s="76">
        <f t="shared" si="13"/>
        <v>0</v>
      </c>
      <c r="M20" s="76"/>
      <c r="N20" s="76"/>
      <c r="O20" s="76"/>
      <c r="P20" s="76"/>
      <c r="Q20" s="76">
        <f t="shared" si="3"/>
        <v>0</v>
      </c>
      <c r="R20" s="76"/>
      <c r="S20" s="76"/>
      <c r="T20" s="76"/>
      <c r="U20" s="76"/>
      <c r="V20" s="76">
        <f t="shared" si="5"/>
        <v>27</v>
      </c>
      <c r="W20" s="93"/>
      <c r="X20" s="93">
        <v>27</v>
      </c>
      <c r="Y20" s="93"/>
      <c r="Z20" s="93"/>
      <c r="AA20" s="76">
        <f t="shared" si="14"/>
        <v>27</v>
      </c>
      <c r="AB20" s="76"/>
      <c r="AC20" s="76">
        <v>27</v>
      </c>
      <c r="AD20" s="76"/>
      <c r="AE20" s="76"/>
    </row>
    <row r="21" spans="1:31" ht="30" customHeight="1">
      <c r="A21" s="203"/>
      <c r="B21" s="260" t="s">
        <v>605</v>
      </c>
      <c r="C21" s="261"/>
      <c r="D21" s="261"/>
      <c r="E21" s="261"/>
      <c r="F21" s="262"/>
      <c r="G21" s="77">
        <f t="shared" si="0"/>
        <v>0</v>
      </c>
      <c r="H21" s="76"/>
      <c r="I21" s="76"/>
      <c r="J21" s="76"/>
      <c r="K21" s="76"/>
      <c r="L21" s="76">
        <f t="shared" si="13"/>
        <v>0</v>
      </c>
      <c r="M21" s="76"/>
      <c r="N21" s="76"/>
      <c r="O21" s="76"/>
      <c r="P21" s="76"/>
      <c r="Q21" s="76">
        <f t="shared" si="3"/>
        <v>0</v>
      </c>
      <c r="R21" s="76"/>
      <c r="S21" s="76"/>
      <c r="T21" s="76"/>
      <c r="U21" s="76"/>
      <c r="V21" s="76">
        <f t="shared" si="5"/>
        <v>15.2</v>
      </c>
      <c r="W21" s="93"/>
      <c r="X21" s="93">
        <v>7.6</v>
      </c>
      <c r="Y21" s="93">
        <v>7.6</v>
      </c>
      <c r="Z21" s="93"/>
      <c r="AA21" s="76">
        <f t="shared" si="14"/>
        <v>15.2</v>
      </c>
      <c r="AB21" s="76"/>
      <c r="AC21" s="76">
        <v>7.6</v>
      </c>
      <c r="AD21" s="76">
        <v>7.6</v>
      </c>
      <c r="AE21" s="76"/>
    </row>
    <row r="22" spans="1:31" ht="30" customHeight="1">
      <c r="A22" s="203"/>
      <c r="B22" s="260" t="s">
        <v>594</v>
      </c>
      <c r="C22" s="261"/>
      <c r="D22" s="261"/>
      <c r="E22" s="261"/>
      <c r="F22" s="262"/>
      <c r="G22" s="77">
        <f t="shared" si="0"/>
        <v>0</v>
      </c>
      <c r="H22" s="76"/>
      <c r="I22" s="76"/>
      <c r="J22" s="76"/>
      <c r="K22" s="76"/>
      <c r="L22" s="76">
        <f t="shared" si="13"/>
        <v>0</v>
      </c>
      <c r="M22" s="76"/>
      <c r="N22" s="76"/>
      <c r="O22" s="76"/>
      <c r="P22" s="76"/>
      <c r="Q22" s="76">
        <f t="shared" si="3"/>
        <v>0</v>
      </c>
      <c r="R22" s="76"/>
      <c r="S22" s="76"/>
      <c r="T22" s="76"/>
      <c r="U22" s="76"/>
      <c r="V22" s="76">
        <f t="shared" si="5"/>
        <v>31</v>
      </c>
      <c r="W22" s="93">
        <v>15</v>
      </c>
      <c r="X22" s="93">
        <v>16</v>
      </c>
      <c r="Y22" s="93"/>
      <c r="Z22" s="93"/>
      <c r="AA22" s="76">
        <f t="shared" si="14"/>
        <v>31</v>
      </c>
      <c r="AB22" s="76">
        <v>15</v>
      </c>
      <c r="AC22" s="76">
        <v>16</v>
      </c>
      <c r="AD22" s="76"/>
      <c r="AE22" s="76"/>
    </row>
    <row r="23" spans="1:31" ht="30" customHeight="1">
      <c r="A23" s="203"/>
      <c r="B23" s="260" t="s">
        <v>578</v>
      </c>
      <c r="C23" s="261"/>
      <c r="D23" s="261"/>
      <c r="E23" s="261"/>
      <c r="F23" s="262"/>
      <c r="G23" s="77">
        <f t="shared" si="0"/>
        <v>0</v>
      </c>
      <c r="H23" s="76"/>
      <c r="I23" s="76"/>
      <c r="J23" s="76"/>
      <c r="K23" s="76"/>
      <c r="L23" s="76">
        <f t="shared" si="13"/>
        <v>0</v>
      </c>
      <c r="M23" s="76"/>
      <c r="N23" s="76"/>
      <c r="O23" s="76"/>
      <c r="P23" s="76"/>
      <c r="Q23" s="76">
        <f t="shared" si="3"/>
        <v>0</v>
      </c>
      <c r="R23" s="76"/>
      <c r="S23" s="76"/>
      <c r="T23" s="76"/>
      <c r="U23" s="76"/>
      <c r="V23" s="76">
        <f t="shared" si="5"/>
        <v>37.9</v>
      </c>
      <c r="W23" s="93">
        <v>37.9</v>
      </c>
      <c r="X23" s="93"/>
      <c r="Y23" s="93"/>
      <c r="Z23" s="93"/>
      <c r="AA23" s="76">
        <f t="shared" si="14"/>
        <v>37.9</v>
      </c>
      <c r="AB23" s="76">
        <v>37.9</v>
      </c>
      <c r="AC23" s="76"/>
      <c r="AD23" s="76"/>
      <c r="AE23" s="76"/>
    </row>
    <row r="24" spans="1:31" ht="30" customHeight="1">
      <c r="A24" s="203"/>
      <c r="B24" s="260" t="s">
        <v>576</v>
      </c>
      <c r="C24" s="261"/>
      <c r="D24" s="261"/>
      <c r="E24" s="261"/>
      <c r="F24" s="262"/>
      <c r="G24" s="77">
        <f t="shared" si="0"/>
        <v>0</v>
      </c>
      <c r="H24" s="76"/>
      <c r="I24" s="76"/>
      <c r="J24" s="76"/>
      <c r="K24" s="76"/>
      <c r="L24" s="76">
        <f t="shared" si="13"/>
        <v>0</v>
      </c>
      <c r="M24" s="76"/>
      <c r="N24" s="76"/>
      <c r="O24" s="76"/>
      <c r="P24" s="76"/>
      <c r="Q24" s="76">
        <f t="shared" si="3"/>
        <v>0</v>
      </c>
      <c r="R24" s="76"/>
      <c r="S24" s="76"/>
      <c r="T24" s="76"/>
      <c r="U24" s="76"/>
      <c r="V24" s="76">
        <f t="shared" si="5"/>
        <v>91.7</v>
      </c>
      <c r="W24" s="93"/>
      <c r="X24" s="93">
        <v>91.7</v>
      </c>
      <c r="Y24" s="93"/>
      <c r="Z24" s="93"/>
      <c r="AA24" s="76">
        <f t="shared" si="14"/>
        <v>91.7</v>
      </c>
      <c r="AB24" s="76"/>
      <c r="AC24" s="76">
        <v>91.7</v>
      </c>
      <c r="AD24" s="76"/>
      <c r="AE24" s="76"/>
    </row>
    <row r="25" spans="1:31" ht="30" customHeight="1">
      <c r="A25" s="203"/>
      <c r="B25" s="260" t="s">
        <v>483</v>
      </c>
      <c r="C25" s="261"/>
      <c r="D25" s="261"/>
      <c r="E25" s="261"/>
      <c r="F25" s="262"/>
      <c r="G25" s="77">
        <f t="shared" si="0"/>
        <v>0</v>
      </c>
      <c r="H25" s="76"/>
      <c r="I25" s="76"/>
      <c r="J25" s="76"/>
      <c r="K25" s="76"/>
      <c r="L25" s="76">
        <f t="shared" si="13"/>
        <v>0</v>
      </c>
      <c r="M25" s="76"/>
      <c r="N25" s="76"/>
      <c r="O25" s="76"/>
      <c r="P25" s="76"/>
      <c r="Q25" s="76">
        <f t="shared" si="3"/>
        <v>0</v>
      </c>
      <c r="R25" s="76"/>
      <c r="S25" s="76"/>
      <c r="T25" s="76"/>
      <c r="U25" s="76"/>
      <c r="V25" s="76">
        <f t="shared" si="5"/>
        <v>164.2</v>
      </c>
      <c r="W25" s="93"/>
      <c r="X25" s="93"/>
      <c r="Y25" s="93"/>
      <c r="Z25" s="93">
        <v>164.2</v>
      </c>
      <c r="AA25" s="76">
        <f t="shared" si="14"/>
        <v>164.2</v>
      </c>
      <c r="AB25" s="76"/>
      <c r="AC25" s="76"/>
      <c r="AD25" s="76"/>
      <c r="AE25" s="76">
        <v>164.2</v>
      </c>
    </row>
    <row r="26" spans="1:31" ht="30" customHeight="1">
      <c r="A26" s="203"/>
      <c r="B26" s="260" t="s">
        <v>606</v>
      </c>
      <c r="C26" s="261"/>
      <c r="D26" s="261"/>
      <c r="E26" s="261"/>
      <c r="F26" s="262"/>
      <c r="G26" s="77">
        <f t="shared" si="0"/>
        <v>0</v>
      </c>
      <c r="H26" s="76"/>
      <c r="I26" s="76"/>
      <c r="J26" s="76"/>
      <c r="K26" s="76"/>
      <c r="L26" s="76">
        <f t="shared" si="13"/>
        <v>0</v>
      </c>
      <c r="M26" s="76"/>
      <c r="N26" s="76"/>
      <c r="O26" s="76"/>
      <c r="P26" s="76"/>
      <c r="Q26" s="76">
        <f t="shared" si="3"/>
        <v>0</v>
      </c>
      <c r="R26" s="76"/>
      <c r="S26" s="76"/>
      <c r="T26" s="76"/>
      <c r="U26" s="76"/>
      <c r="V26" s="76">
        <f t="shared" si="5"/>
        <v>10</v>
      </c>
      <c r="W26" s="93"/>
      <c r="X26" s="93"/>
      <c r="Y26" s="93"/>
      <c r="Z26" s="93">
        <v>10</v>
      </c>
      <c r="AA26" s="76">
        <f t="shared" si="14"/>
        <v>10</v>
      </c>
      <c r="AB26" s="76"/>
      <c r="AC26" s="76"/>
      <c r="AD26" s="76"/>
      <c r="AE26" s="76">
        <v>10</v>
      </c>
    </row>
    <row r="27" spans="1:31" ht="30" customHeight="1">
      <c r="A27" s="203"/>
      <c r="B27" s="260" t="s">
        <v>482</v>
      </c>
      <c r="C27" s="261"/>
      <c r="D27" s="261"/>
      <c r="E27" s="261"/>
      <c r="F27" s="262"/>
      <c r="G27" s="77">
        <f t="shared" si="0"/>
        <v>0</v>
      </c>
      <c r="H27" s="76"/>
      <c r="I27" s="76"/>
      <c r="J27" s="76"/>
      <c r="K27" s="76"/>
      <c r="L27" s="76">
        <f t="shared" si="13"/>
        <v>0</v>
      </c>
      <c r="M27" s="76"/>
      <c r="N27" s="76"/>
      <c r="O27" s="76"/>
      <c r="P27" s="76"/>
      <c r="Q27" s="76">
        <f t="shared" si="3"/>
        <v>0</v>
      </c>
      <c r="R27" s="76"/>
      <c r="S27" s="76"/>
      <c r="T27" s="76"/>
      <c r="U27" s="76"/>
      <c r="V27" s="76">
        <f t="shared" si="5"/>
        <v>15.1</v>
      </c>
      <c r="W27" s="93"/>
      <c r="X27" s="93"/>
      <c r="Y27" s="93"/>
      <c r="Z27" s="93">
        <v>15.1</v>
      </c>
      <c r="AA27" s="76">
        <f t="shared" si="14"/>
        <v>15.1</v>
      </c>
      <c r="AB27" s="76"/>
      <c r="AC27" s="76"/>
      <c r="AD27" s="76"/>
      <c r="AE27" s="76">
        <v>15.1</v>
      </c>
    </row>
    <row r="28" spans="1:31" ht="30" customHeight="1">
      <c r="A28" s="203"/>
      <c r="B28" s="260" t="s">
        <v>581</v>
      </c>
      <c r="C28" s="261"/>
      <c r="D28" s="261"/>
      <c r="E28" s="261"/>
      <c r="F28" s="262"/>
      <c r="G28" s="77">
        <f t="shared" si="0"/>
        <v>0</v>
      </c>
      <c r="H28" s="76"/>
      <c r="I28" s="76"/>
      <c r="J28" s="76"/>
      <c r="K28" s="76"/>
      <c r="L28" s="76">
        <f t="shared" si="13"/>
        <v>0</v>
      </c>
      <c r="M28" s="76"/>
      <c r="N28" s="76"/>
      <c r="O28" s="76"/>
      <c r="P28" s="76"/>
      <c r="Q28" s="76">
        <f t="shared" si="3"/>
        <v>0</v>
      </c>
      <c r="R28" s="76"/>
      <c r="S28" s="76"/>
      <c r="T28" s="76"/>
      <c r="U28" s="76"/>
      <c r="V28" s="76">
        <f t="shared" si="5"/>
        <v>20.100000000000001</v>
      </c>
      <c r="W28" s="93"/>
      <c r="X28" s="93"/>
      <c r="Y28" s="93"/>
      <c r="Z28" s="93">
        <v>20.100000000000001</v>
      </c>
      <c r="AA28" s="76">
        <f t="shared" si="14"/>
        <v>20.100000000000001</v>
      </c>
      <c r="AB28" s="76"/>
      <c r="AC28" s="76"/>
      <c r="AD28" s="76"/>
      <c r="AE28" s="76">
        <v>20.100000000000001</v>
      </c>
    </row>
    <row r="29" spans="1:31" ht="30" customHeight="1">
      <c r="A29" s="203"/>
      <c r="B29" s="260" t="s">
        <v>607</v>
      </c>
      <c r="C29" s="261"/>
      <c r="D29" s="261"/>
      <c r="E29" s="261"/>
      <c r="F29" s="262"/>
      <c r="G29" s="77">
        <f t="shared" si="0"/>
        <v>0</v>
      </c>
      <c r="H29" s="76"/>
      <c r="I29" s="76"/>
      <c r="J29" s="76"/>
      <c r="K29" s="76"/>
      <c r="L29" s="76">
        <f t="shared" si="13"/>
        <v>0</v>
      </c>
      <c r="M29" s="76"/>
      <c r="N29" s="76"/>
      <c r="O29" s="76"/>
      <c r="P29" s="76"/>
      <c r="Q29" s="76">
        <f t="shared" si="3"/>
        <v>0</v>
      </c>
      <c r="R29" s="76"/>
      <c r="S29" s="76"/>
      <c r="T29" s="76"/>
      <c r="U29" s="76"/>
      <c r="V29" s="76">
        <f t="shared" si="5"/>
        <v>13.8</v>
      </c>
      <c r="W29" s="93"/>
      <c r="X29" s="93"/>
      <c r="Y29" s="93"/>
      <c r="Z29" s="93">
        <v>13.8</v>
      </c>
      <c r="AA29" s="76">
        <f t="shared" si="14"/>
        <v>13.8</v>
      </c>
      <c r="AB29" s="76"/>
      <c r="AC29" s="76"/>
      <c r="AD29" s="76"/>
      <c r="AE29" s="76">
        <v>13.8</v>
      </c>
    </row>
    <row r="30" spans="1:31" ht="30" customHeight="1">
      <c r="A30" s="203"/>
      <c r="B30" s="260" t="s">
        <v>580</v>
      </c>
      <c r="C30" s="261"/>
      <c r="D30" s="261"/>
      <c r="E30" s="261"/>
      <c r="F30" s="262"/>
      <c r="G30" s="77">
        <f t="shared" si="0"/>
        <v>0</v>
      </c>
      <c r="H30" s="76"/>
      <c r="I30" s="76"/>
      <c r="J30" s="76"/>
      <c r="K30" s="76"/>
      <c r="L30" s="76">
        <f t="shared" ref="L30" si="15">SUM(M30,N30,O30,P30)</f>
        <v>0</v>
      </c>
      <c r="M30" s="76"/>
      <c r="N30" s="76"/>
      <c r="O30" s="76"/>
      <c r="P30" s="76"/>
      <c r="Q30" s="76">
        <f t="shared" ref="Q30" si="16">SUM(R30,S30,T30,U30)</f>
        <v>0</v>
      </c>
      <c r="R30" s="76"/>
      <c r="S30" s="76"/>
      <c r="T30" s="76"/>
      <c r="U30" s="76"/>
      <c r="V30" s="76">
        <f t="shared" ref="V30" si="17">SUM(W30,X30,Y30,Z30)</f>
        <v>3</v>
      </c>
      <c r="W30" s="93"/>
      <c r="X30" s="93"/>
      <c r="Y30" s="93"/>
      <c r="Z30" s="93">
        <v>3</v>
      </c>
      <c r="AA30" s="76">
        <f t="shared" si="14"/>
        <v>3</v>
      </c>
      <c r="AB30" s="76">
        <f t="shared" ref="AB30" si="18">SUM(H30,M30,R30,W30)</f>
        <v>0</v>
      </c>
      <c r="AC30" s="76">
        <f t="shared" ref="AC30" si="19">SUM(I30,N30,S30,X30)</f>
        <v>0</v>
      </c>
      <c r="AD30" s="76">
        <f t="shared" ref="AD30" si="20">SUM(J30,O30,T30,Y30)</f>
        <v>0</v>
      </c>
      <c r="AE30" s="76">
        <f t="shared" ref="AE30" si="21">SUM(K30,P30,U30,Z30)</f>
        <v>3</v>
      </c>
    </row>
    <row r="31" spans="1:31" ht="40.5" customHeight="1">
      <c r="A31" s="265" t="s">
        <v>22</v>
      </c>
      <c r="B31" s="266"/>
      <c r="C31" s="266"/>
      <c r="D31" s="266"/>
      <c r="E31" s="266"/>
      <c r="F31" s="267"/>
      <c r="G31" s="77">
        <f t="shared" ref="G31:AE31" si="22">G8+G14</f>
        <v>0</v>
      </c>
      <c r="H31" s="77">
        <f t="shared" si="22"/>
        <v>0</v>
      </c>
      <c r="I31" s="77">
        <f t="shared" si="22"/>
        <v>0</v>
      </c>
      <c r="J31" s="77">
        <f t="shared" si="22"/>
        <v>0</v>
      </c>
      <c r="K31" s="77">
        <f t="shared" si="22"/>
        <v>0</v>
      </c>
      <c r="L31" s="77">
        <f t="shared" si="22"/>
        <v>960</v>
      </c>
      <c r="M31" s="77">
        <f t="shared" si="22"/>
        <v>0</v>
      </c>
      <c r="N31" s="77">
        <f t="shared" si="22"/>
        <v>960</v>
      </c>
      <c r="O31" s="77">
        <f t="shared" si="22"/>
        <v>0</v>
      </c>
      <c r="P31" s="77">
        <f t="shared" si="22"/>
        <v>0</v>
      </c>
      <c r="Q31" s="77">
        <f t="shared" si="22"/>
        <v>0</v>
      </c>
      <c r="R31" s="77">
        <f t="shared" si="22"/>
        <v>0</v>
      </c>
      <c r="S31" s="77">
        <f t="shared" si="22"/>
        <v>0</v>
      </c>
      <c r="T31" s="77">
        <f t="shared" si="22"/>
        <v>0</v>
      </c>
      <c r="U31" s="77">
        <f t="shared" si="22"/>
        <v>0</v>
      </c>
      <c r="V31" s="77">
        <f t="shared" si="22"/>
        <v>1064.4000000000001</v>
      </c>
      <c r="W31" s="77">
        <f t="shared" si="22"/>
        <v>83.4</v>
      </c>
      <c r="X31" s="77">
        <f t="shared" si="22"/>
        <v>486.5</v>
      </c>
      <c r="Y31" s="77">
        <f t="shared" si="22"/>
        <v>108.3</v>
      </c>
      <c r="Z31" s="77">
        <f t="shared" si="22"/>
        <v>386.2</v>
      </c>
      <c r="AA31" s="77">
        <f t="shared" si="22"/>
        <v>2024.4</v>
      </c>
      <c r="AB31" s="77">
        <f t="shared" si="22"/>
        <v>83.4</v>
      </c>
      <c r="AC31" s="77">
        <f t="shared" si="22"/>
        <v>1446.5</v>
      </c>
      <c r="AD31" s="77">
        <f t="shared" si="22"/>
        <v>108.3</v>
      </c>
      <c r="AE31" s="77">
        <f t="shared" si="22"/>
        <v>386.2</v>
      </c>
    </row>
    <row r="32" spans="1:31" ht="36" customHeight="1">
      <c r="A32" s="260" t="s">
        <v>23</v>
      </c>
      <c r="B32" s="261"/>
      <c r="C32" s="261"/>
      <c r="D32" s="261"/>
      <c r="E32" s="261"/>
      <c r="F32" s="262"/>
      <c r="G32" s="103">
        <f>G31/AA31*100</f>
        <v>0</v>
      </c>
      <c r="H32" s="103"/>
      <c r="I32" s="103"/>
      <c r="J32" s="103"/>
      <c r="K32" s="103"/>
      <c r="L32" s="204">
        <f>L31/AA31*100</f>
        <v>47.421458209839948</v>
      </c>
      <c r="M32" s="204"/>
      <c r="N32" s="204"/>
      <c r="O32" s="204"/>
      <c r="P32" s="103"/>
      <c r="Q32" s="103">
        <f>Q31/AA31*100</f>
        <v>0</v>
      </c>
      <c r="R32" s="103"/>
      <c r="S32" s="103"/>
      <c r="T32" s="103"/>
      <c r="U32" s="103"/>
      <c r="V32" s="204">
        <f>V31/AA31*100</f>
        <v>52.578541790160052</v>
      </c>
      <c r="W32" s="203"/>
      <c r="X32" s="203"/>
      <c r="Y32" s="203"/>
      <c r="Z32" s="203"/>
      <c r="AA32" s="204">
        <f>SUM(G32,L32,Q32,V32)</f>
        <v>100</v>
      </c>
      <c r="AB32" s="203"/>
      <c r="AC32" s="203"/>
      <c r="AD32" s="203"/>
      <c r="AE32" s="203"/>
    </row>
    <row r="33" spans="1:27" ht="20.100000000000001" customHeight="1">
      <c r="A33" s="28"/>
      <c r="B33" s="28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8"/>
      <c r="T33" s="28"/>
      <c r="U33" s="28"/>
      <c r="V33" s="28"/>
      <c r="W33" s="29"/>
      <c r="X33" s="28"/>
      <c r="Y33" s="28"/>
      <c r="Z33" s="28"/>
      <c r="AA33" s="28"/>
    </row>
    <row r="34" spans="1:27" ht="20.100000000000001" customHeight="1">
      <c r="A34" s="25"/>
      <c r="B34" s="25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</row>
    <row r="35" spans="1:27" ht="20.100000000000001" customHeight="1">
      <c r="A35" s="25"/>
      <c r="B35" s="25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</row>
    <row r="36" spans="1:27" s="196" customFormat="1" ht="20.100000000000001" customHeight="1">
      <c r="C36" s="27"/>
      <c r="D36" s="27"/>
      <c r="E36" s="27"/>
      <c r="F36" s="27"/>
      <c r="G36" s="27"/>
      <c r="H36" s="27"/>
      <c r="I36" s="27"/>
      <c r="J36" s="27"/>
      <c r="K36" s="27"/>
    </row>
    <row r="37" spans="1:27" s="30" customFormat="1" ht="36" customHeight="1">
      <c r="B37" s="268" t="s">
        <v>703</v>
      </c>
      <c r="C37" s="269"/>
      <c r="D37" s="269"/>
      <c r="E37" s="269"/>
      <c r="F37" s="269"/>
      <c r="G37" s="202"/>
      <c r="H37" s="202"/>
      <c r="I37" s="202"/>
      <c r="J37" s="202"/>
      <c r="K37" s="202"/>
      <c r="L37" s="270" t="s">
        <v>60</v>
      </c>
      <c r="M37" s="270"/>
      <c r="N37" s="270"/>
      <c r="O37" s="270"/>
      <c r="P37" s="270"/>
      <c r="Q37" s="31"/>
      <c r="R37" s="31"/>
      <c r="S37" s="31"/>
      <c r="T37" s="31"/>
      <c r="U37" s="31"/>
      <c r="V37" s="239" t="s">
        <v>689</v>
      </c>
      <c r="W37" s="239"/>
      <c r="X37" s="239"/>
      <c r="Y37" s="239"/>
      <c r="Z37" s="239"/>
    </row>
    <row r="38" spans="1:27" s="196" customFormat="1" ht="19.5" customHeight="1">
      <c r="B38" s="32"/>
      <c r="C38" s="196" t="s">
        <v>28</v>
      </c>
      <c r="E38" s="5"/>
      <c r="F38" s="5"/>
      <c r="G38" s="5"/>
      <c r="H38" s="5"/>
      <c r="I38" s="5"/>
      <c r="J38" s="5"/>
      <c r="K38" s="5"/>
      <c r="M38" s="32"/>
      <c r="N38" s="197" t="s">
        <v>29</v>
      </c>
      <c r="O38" s="32"/>
      <c r="Q38" s="5"/>
      <c r="R38" s="5"/>
      <c r="S38" s="5"/>
      <c r="V38" s="209" t="s">
        <v>39</v>
      </c>
      <c r="W38" s="209"/>
      <c r="X38" s="209"/>
      <c r="Y38" s="209"/>
      <c r="Z38" s="209"/>
    </row>
    <row r="39" spans="1:27" s="196" customFormat="1" ht="19.5" customHeight="1">
      <c r="B39" s="32"/>
      <c r="E39" s="5"/>
      <c r="F39" s="5"/>
      <c r="G39" s="5"/>
      <c r="H39" s="5"/>
      <c r="I39" s="5"/>
      <c r="J39" s="5"/>
      <c r="K39" s="5"/>
      <c r="M39" s="32"/>
      <c r="N39" s="197"/>
      <c r="O39" s="32"/>
      <c r="Q39" s="5"/>
      <c r="R39" s="5"/>
      <c r="S39" s="5"/>
    </row>
    <row r="40" spans="1:27" s="196" customFormat="1" ht="19.5" customHeight="1">
      <c r="B40" s="32"/>
      <c r="E40" s="5"/>
      <c r="F40" s="5"/>
      <c r="G40" s="5"/>
      <c r="H40" s="5"/>
      <c r="I40" s="5"/>
      <c r="J40" s="5"/>
      <c r="K40" s="5"/>
      <c r="M40" s="32"/>
      <c r="N40" s="197"/>
      <c r="O40" s="32"/>
      <c r="Q40" s="5"/>
      <c r="R40" s="5"/>
      <c r="S40" s="5"/>
    </row>
    <row r="41" spans="1:27" s="196" customFormat="1" ht="19.5" customHeight="1">
      <c r="B41" s="32"/>
      <c r="E41" s="5"/>
      <c r="F41" s="5"/>
      <c r="G41" s="5"/>
      <c r="H41" s="5"/>
      <c r="I41" s="5"/>
      <c r="J41" s="5"/>
      <c r="K41" s="5"/>
      <c r="M41" s="32"/>
      <c r="N41" s="197"/>
      <c r="O41" s="32"/>
      <c r="Q41" s="5"/>
      <c r="R41" s="5"/>
      <c r="S41" s="5"/>
    </row>
    <row r="42" spans="1:27" s="196" customFormat="1" ht="19.5" customHeight="1">
      <c r="B42" s="32"/>
      <c r="E42" s="5"/>
      <c r="F42" s="5"/>
      <c r="G42" s="5"/>
      <c r="H42" s="5"/>
      <c r="I42" s="5"/>
      <c r="J42" s="5"/>
      <c r="K42" s="5"/>
      <c r="M42" s="32"/>
      <c r="N42" s="197"/>
      <c r="O42" s="32"/>
      <c r="Q42" s="5"/>
      <c r="R42" s="5"/>
      <c r="S42" s="5"/>
    </row>
    <row r="43" spans="1:27" s="196" customFormat="1" ht="19.5" customHeight="1">
      <c r="B43" s="32"/>
      <c r="E43" s="5"/>
      <c r="F43" s="5"/>
      <c r="G43" s="5"/>
      <c r="H43" s="5"/>
      <c r="I43" s="5"/>
      <c r="J43" s="5"/>
      <c r="K43" s="5"/>
      <c r="M43" s="32"/>
      <c r="N43" s="197"/>
      <c r="O43" s="32"/>
      <c r="Q43" s="5"/>
      <c r="R43" s="5"/>
      <c r="S43" s="5"/>
    </row>
    <row r="44" spans="1:27" s="196" customFormat="1" ht="58.5" customHeight="1">
      <c r="B44" s="271" t="s">
        <v>704</v>
      </c>
      <c r="C44" s="271"/>
      <c r="D44" s="271"/>
      <c r="E44" s="271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272" t="s">
        <v>705</v>
      </c>
      <c r="W44" s="272"/>
      <c r="X44" s="272"/>
      <c r="Y44" s="272"/>
    </row>
    <row r="45" spans="1:27" s="196" customFormat="1" ht="19.5" customHeight="1">
      <c r="B45" s="32"/>
      <c r="E45" s="5"/>
      <c r="F45" s="5"/>
      <c r="G45" s="5"/>
      <c r="H45" s="5"/>
      <c r="I45" s="5"/>
      <c r="J45" s="5"/>
      <c r="K45" s="5"/>
      <c r="M45" s="32"/>
      <c r="N45" s="197"/>
      <c r="O45" s="32"/>
      <c r="Q45" s="5"/>
      <c r="R45" s="5"/>
      <c r="S45" s="5"/>
    </row>
    <row r="46" spans="1:27" s="196" customFormat="1" ht="19.5" customHeight="1">
      <c r="B46" s="32"/>
      <c r="E46" s="5"/>
      <c r="F46" s="5"/>
      <c r="G46" s="5"/>
      <c r="H46" s="5"/>
      <c r="I46" s="5"/>
      <c r="J46" s="5"/>
      <c r="K46" s="5"/>
      <c r="M46" s="32"/>
      <c r="N46" s="197"/>
      <c r="O46" s="32"/>
      <c r="Q46" s="5"/>
      <c r="R46" s="5"/>
      <c r="S46" s="5"/>
    </row>
    <row r="47" spans="1:27" s="196" customFormat="1" ht="19.5" customHeight="1">
      <c r="B47" s="32"/>
      <c r="E47" s="5"/>
      <c r="F47" s="5"/>
      <c r="G47" s="5"/>
      <c r="H47" s="5"/>
      <c r="I47" s="5"/>
      <c r="J47" s="5"/>
      <c r="K47" s="5"/>
      <c r="M47" s="32"/>
      <c r="N47" s="197"/>
      <c r="O47" s="32"/>
      <c r="Q47" s="5"/>
      <c r="R47" s="5"/>
      <c r="S47" s="5"/>
    </row>
    <row r="48" spans="1:27" ht="20.100000000000001" customHeight="1">
      <c r="B48" s="33"/>
      <c r="C48" s="33"/>
      <c r="D48" s="33"/>
      <c r="E48" s="33"/>
      <c r="F48" s="33"/>
      <c r="G48" s="33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3"/>
      <c r="U48" s="33"/>
    </row>
    <row r="49" spans="1:21" ht="20.100000000000001" customHeight="1"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</row>
    <row r="50" spans="1:21"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</row>
    <row r="51" spans="1:21" s="353" customFormat="1" ht="19.149999999999999" customHeight="1">
      <c r="A51" s="352" t="s">
        <v>117</v>
      </c>
    </row>
    <row r="54" spans="1:21">
      <c r="B54" s="354"/>
    </row>
    <row r="55" spans="1:21">
      <c r="B55" s="354"/>
    </row>
    <row r="56" spans="1:21">
      <c r="B56" s="354"/>
    </row>
    <row r="57" spans="1:21">
      <c r="B57" s="354"/>
    </row>
    <row r="58" spans="1:21">
      <c r="B58" s="354"/>
    </row>
    <row r="59" spans="1:21">
      <c r="B59" s="354"/>
    </row>
    <row r="60" spans="1:21">
      <c r="B60" s="354"/>
    </row>
  </sheetData>
  <mergeCells count="51">
    <mergeCell ref="A51:XFD51"/>
    <mergeCell ref="A31:F31"/>
    <mergeCell ref="A32:F32"/>
    <mergeCell ref="B37:F37"/>
    <mergeCell ref="L37:P37"/>
    <mergeCell ref="B44:E44"/>
    <mergeCell ref="V44:Y44"/>
    <mergeCell ref="V37:Z37"/>
    <mergeCell ref="V38:Z38"/>
    <mergeCell ref="B9:F9"/>
    <mergeCell ref="B14:F14"/>
    <mergeCell ref="B15:F15"/>
    <mergeCell ref="B17:F17"/>
    <mergeCell ref="B10:F10"/>
    <mergeCell ref="B11:F11"/>
    <mergeCell ref="B12:F12"/>
    <mergeCell ref="B16:F16"/>
    <mergeCell ref="B13:F13"/>
    <mergeCell ref="B8:F8"/>
    <mergeCell ref="AA4:AE4"/>
    <mergeCell ref="G5:G6"/>
    <mergeCell ref="H5:K5"/>
    <mergeCell ref="L5:L6"/>
    <mergeCell ref="M5:P5"/>
    <mergeCell ref="Q5:Q6"/>
    <mergeCell ref="R5:U5"/>
    <mergeCell ref="V5:V6"/>
    <mergeCell ref="W5:Z5"/>
    <mergeCell ref="AA5:AA6"/>
    <mergeCell ref="AB5:AE5"/>
    <mergeCell ref="B7:F7"/>
    <mergeCell ref="F2:X2"/>
    <mergeCell ref="A4:A6"/>
    <mergeCell ref="B4:F6"/>
    <mergeCell ref="G4:K4"/>
    <mergeCell ref="L4:P4"/>
    <mergeCell ref="Q4:U4"/>
    <mergeCell ref="V4:Z4"/>
    <mergeCell ref="B18:F18"/>
    <mergeCell ref="B20:F20"/>
    <mergeCell ref="B19:F19"/>
    <mergeCell ref="B21:F21"/>
    <mergeCell ref="B22:F22"/>
    <mergeCell ref="B23:F23"/>
    <mergeCell ref="B30:F30"/>
    <mergeCell ref="B24:F24"/>
    <mergeCell ref="B26:F26"/>
    <mergeCell ref="B25:F25"/>
    <mergeCell ref="B27:F27"/>
    <mergeCell ref="B28:F28"/>
    <mergeCell ref="B29:F29"/>
  </mergeCells>
  <pageMargins left="0.59055118110236227" right="0.59055118110236227" top="0.98425196850393704" bottom="0.39370078740157483" header="0.47244094488188981" footer="0.31496062992125984"/>
  <pageSetup paperSize="9" scale="36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11</vt:i4>
      </vt:variant>
    </vt:vector>
  </HeadingPairs>
  <TitlesOfParts>
    <vt:vector size="17" baseType="lpstr">
      <vt:lpstr>Фінансовий план КНП</vt:lpstr>
      <vt:lpstr>Розшифровка 1 до Формування </vt:lpstr>
      <vt:lpstr>Розшифровка 2 до формування</vt:lpstr>
      <vt:lpstr>Розшифровка до Руху</vt:lpstr>
      <vt:lpstr>Розшифровка кап Оля</vt:lpstr>
      <vt:lpstr>Розшифровка за джерелами Оля</vt:lpstr>
      <vt:lpstr>'Розшифровка 1 до Формування '!Заголовки_для_друку</vt:lpstr>
      <vt:lpstr>'Розшифровка 2 до формування'!Заголовки_для_друку</vt:lpstr>
      <vt:lpstr>'Розшифровка до Руху'!Заголовки_для_друку</vt:lpstr>
      <vt:lpstr>'Розшифровка кап Оля'!Заголовки_для_друку</vt:lpstr>
      <vt:lpstr>'Фінансовий план КНП'!Заголовки_для_друку</vt:lpstr>
      <vt:lpstr>'Розшифровка 1 до Формування '!Область_друку</vt:lpstr>
      <vt:lpstr>'Розшифровка 2 до формування'!Область_друку</vt:lpstr>
      <vt:lpstr>'Розшифровка до Руху'!Область_друку</vt:lpstr>
      <vt:lpstr>'Розшифровка за джерелами Оля'!Область_друку</vt:lpstr>
      <vt:lpstr>'Розшифровка кап Оля'!Область_друку</vt:lpstr>
      <vt:lpstr>'Фінансовий план КНП'!Область_друку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Лопатинська Ліна Миколаївна</cp:lastModifiedBy>
  <cp:lastPrinted>2022-04-22T08:59:10Z</cp:lastPrinted>
  <dcterms:created xsi:type="dcterms:W3CDTF">2003-03-13T16:00:22Z</dcterms:created>
  <dcterms:modified xsi:type="dcterms:W3CDTF">2022-04-22T08:59:26Z</dcterms:modified>
</cp:coreProperties>
</file>